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B. 박은미 선임님\9월 청구 내역\"/>
    </mc:Choice>
  </mc:AlternateContent>
  <xr:revisionPtr revIDLastSave="0" documentId="13_ncr:1_{3F835505-A23C-4F95-966E-C7CC27342A3E}" xr6:coauthVersionLast="47" xr6:coauthVersionMax="47" xr10:uidLastSave="{00000000-0000-0000-0000-000000000000}"/>
  <bookViews>
    <workbookView xWindow="38790" yWindow="2970" windowWidth="17280" windowHeight="8880" xr2:uid="{00000000-000D-0000-FFFF-FFFF00000000}"/>
  </bookViews>
  <sheets>
    <sheet name="INVOICE" sheetId="17" r:id="rId1"/>
    <sheet name="LHR" sheetId="1" r:id="rId2"/>
    <sheet name="LHR 현지비용" sheetId="18" r:id="rId3"/>
    <sheet name="MAPPING" sheetId="2" r:id="rId4"/>
    <sheet name="특이사항" sheetId="19" r:id="rId5"/>
  </sheets>
  <definedNames>
    <definedName name="_xlnm._FilterDatabase" localSheetId="1" hidden="1">LHR!$AA$3:$BH$76</definedName>
    <definedName name="_xlnm.Print_Area" localSheetId="0">INVOICE!$A$1:$I$13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8" l="1"/>
  <c r="B4" i="18"/>
  <c r="A2" i="17"/>
  <c r="V96" i="1"/>
  <c r="U96" i="1" a="1"/>
  <c r="U96" i="1" s="1"/>
  <c r="P96" i="1"/>
  <c r="N96" i="1"/>
  <c r="O96" i="1" s="1"/>
  <c r="M96" i="1"/>
  <c r="L96" i="1"/>
  <c r="K96" i="1"/>
  <c r="W96" i="1" s="1"/>
  <c r="J96" i="1"/>
  <c r="I96" i="1"/>
  <c r="H96" i="1"/>
  <c r="S96" i="1" s="1"/>
  <c r="G96" i="1"/>
  <c r="F96" i="1"/>
  <c r="E96" i="1"/>
  <c r="D96" i="1"/>
  <c r="C96" i="1"/>
  <c r="R96" i="1" s="1"/>
  <c r="B96" i="1"/>
  <c r="V95" i="1"/>
  <c r="U95" i="1" a="1"/>
  <c r="U95" i="1" s="1"/>
  <c r="P95" i="1"/>
  <c r="N95" i="1"/>
  <c r="O95" i="1" s="1"/>
  <c r="M95" i="1"/>
  <c r="L95" i="1"/>
  <c r="K95" i="1"/>
  <c r="W95" i="1" s="1"/>
  <c r="J95" i="1"/>
  <c r="I95" i="1"/>
  <c r="H95" i="1"/>
  <c r="S95" i="1" s="1"/>
  <c r="G95" i="1"/>
  <c r="F95" i="1"/>
  <c r="E95" i="1"/>
  <c r="D95" i="1"/>
  <c r="C95" i="1"/>
  <c r="R95" i="1" s="1"/>
  <c r="B95" i="1"/>
  <c r="V94" i="1"/>
  <c r="U94" i="1" a="1"/>
  <c r="U94" i="1" s="1"/>
  <c r="P94" i="1"/>
  <c r="N94" i="1"/>
  <c r="M94" i="1"/>
  <c r="L94" i="1"/>
  <c r="K94" i="1"/>
  <c r="T94" i="1" s="1"/>
  <c r="J94" i="1"/>
  <c r="I94" i="1"/>
  <c r="H94" i="1"/>
  <c r="S94" i="1" s="1"/>
  <c r="G94" i="1"/>
  <c r="F94" i="1"/>
  <c r="E94" i="1"/>
  <c r="D94" i="1"/>
  <c r="C94" i="1"/>
  <c r="R94" i="1" s="1"/>
  <c r="B94" i="1"/>
  <c r="V93" i="1"/>
  <c r="U93" i="1" a="1"/>
  <c r="U93" i="1" s="1"/>
  <c r="P93" i="1"/>
  <c r="N93" i="1"/>
  <c r="M93" i="1"/>
  <c r="L93" i="1"/>
  <c r="K93" i="1"/>
  <c r="T93" i="1" s="1"/>
  <c r="J93" i="1"/>
  <c r="I93" i="1"/>
  <c r="H93" i="1"/>
  <c r="S93" i="1" s="1"/>
  <c r="G93" i="1"/>
  <c r="F93" i="1"/>
  <c r="E93" i="1"/>
  <c r="D93" i="1"/>
  <c r="C93" i="1"/>
  <c r="R93" i="1" s="1"/>
  <c r="B93" i="1"/>
  <c r="V92" i="1"/>
  <c r="U92" i="1" a="1"/>
  <c r="U92" i="1" s="1"/>
  <c r="P92" i="1"/>
  <c r="N92" i="1"/>
  <c r="O92" i="1" s="1"/>
  <c r="M92" i="1"/>
  <c r="L92" i="1"/>
  <c r="K92" i="1"/>
  <c r="T92" i="1" s="1"/>
  <c r="J92" i="1"/>
  <c r="I92" i="1"/>
  <c r="H92" i="1"/>
  <c r="S92" i="1" s="1"/>
  <c r="G92" i="1"/>
  <c r="F92" i="1"/>
  <c r="E92" i="1"/>
  <c r="D92" i="1"/>
  <c r="C92" i="1"/>
  <c r="B92" i="1"/>
  <c r="V91" i="1"/>
  <c r="U91" i="1" a="1"/>
  <c r="U91" i="1" s="1"/>
  <c r="R91" i="1"/>
  <c r="P91" i="1"/>
  <c r="N91" i="1"/>
  <c r="O91" i="1" s="1"/>
  <c r="Q91" i="1" s="1"/>
  <c r="M91" i="1"/>
  <c r="L91" i="1"/>
  <c r="K91" i="1"/>
  <c r="J91" i="1"/>
  <c r="I91" i="1"/>
  <c r="H91" i="1"/>
  <c r="S91" i="1" s="1"/>
  <c r="G91" i="1"/>
  <c r="F91" i="1"/>
  <c r="E91" i="1"/>
  <c r="D91" i="1"/>
  <c r="C91" i="1"/>
  <c r="B91" i="1"/>
  <c r="V90" i="1"/>
  <c r="U90" i="1" a="1"/>
  <c r="U90" i="1" s="1"/>
  <c r="T90" i="1"/>
  <c r="S90" i="1"/>
  <c r="P90" i="1"/>
  <c r="N90" i="1"/>
  <c r="M90" i="1"/>
  <c r="L90" i="1"/>
  <c r="K90" i="1"/>
  <c r="J90" i="1"/>
  <c r="I90" i="1"/>
  <c r="H90" i="1"/>
  <c r="G90" i="1"/>
  <c r="F90" i="1"/>
  <c r="E90" i="1"/>
  <c r="D90" i="1"/>
  <c r="C90" i="1"/>
  <c r="R90" i="1" s="1"/>
  <c r="B90" i="1"/>
  <c r="V89" i="1"/>
  <c r="U89" i="1" a="1"/>
  <c r="U89" i="1" s="1"/>
  <c r="P89" i="1"/>
  <c r="N89" i="1"/>
  <c r="O89" i="1" s="1"/>
  <c r="M89" i="1"/>
  <c r="L89" i="1"/>
  <c r="K89" i="1"/>
  <c r="T89" i="1" s="1"/>
  <c r="J89" i="1"/>
  <c r="I89" i="1"/>
  <c r="H89" i="1"/>
  <c r="S89" i="1" s="1"/>
  <c r="G89" i="1"/>
  <c r="F89" i="1"/>
  <c r="E89" i="1"/>
  <c r="D89" i="1"/>
  <c r="C89" i="1"/>
  <c r="R89" i="1" s="1"/>
  <c r="B89" i="1"/>
  <c r="V88" i="1"/>
  <c r="U88" i="1" a="1"/>
  <c r="U88" i="1" s="1"/>
  <c r="S88" i="1"/>
  <c r="P88" i="1"/>
  <c r="N88" i="1"/>
  <c r="O88" i="1" s="1"/>
  <c r="M88" i="1"/>
  <c r="L88" i="1"/>
  <c r="K88" i="1"/>
  <c r="J88" i="1"/>
  <c r="I88" i="1"/>
  <c r="H88" i="1"/>
  <c r="G88" i="1"/>
  <c r="F88" i="1"/>
  <c r="E88" i="1"/>
  <c r="D88" i="1"/>
  <c r="C88" i="1"/>
  <c r="R88" i="1" s="1"/>
  <c r="B88" i="1"/>
  <c r="V87" i="1"/>
  <c r="U87" i="1" a="1"/>
  <c r="U87" i="1" s="1"/>
  <c r="S87" i="1"/>
  <c r="P87" i="1"/>
  <c r="N87" i="1"/>
  <c r="O87" i="1" s="1"/>
  <c r="M87" i="1"/>
  <c r="L87" i="1"/>
  <c r="K87" i="1"/>
  <c r="J87" i="1"/>
  <c r="I87" i="1"/>
  <c r="H87" i="1"/>
  <c r="G87" i="1"/>
  <c r="F87" i="1"/>
  <c r="E87" i="1"/>
  <c r="D87" i="1"/>
  <c r="C87" i="1"/>
  <c r="R87" i="1" s="1"/>
  <c r="B87" i="1"/>
  <c r="V86" i="1"/>
  <c r="U86" i="1" a="1"/>
  <c r="U86" i="1" s="1"/>
  <c r="P86" i="1"/>
  <c r="N86" i="1"/>
  <c r="O86" i="1" s="1"/>
  <c r="M86" i="1"/>
  <c r="L86" i="1"/>
  <c r="K86" i="1"/>
  <c r="J86" i="1"/>
  <c r="I86" i="1"/>
  <c r="H86" i="1"/>
  <c r="S86" i="1" s="1"/>
  <c r="G86" i="1"/>
  <c r="F86" i="1"/>
  <c r="E86" i="1"/>
  <c r="D86" i="1"/>
  <c r="C86" i="1"/>
  <c r="R86" i="1" s="1"/>
  <c r="B86" i="1"/>
  <c r="W85" i="1"/>
  <c r="V85" i="1"/>
  <c r="U85" i="1" a="1"/>
  <c r="U85" i="1" s="1"/>
  <c r="T85" i="1"/>
  <c r="P85" i="1"/>
  <c r="N85" i="1"/>
  <c r="O85" i="1" s="1"/>
  <c r="M85" i="1"/>
  <c r="L85" i="1"/>
  <c r="K85" i="1"/>
  <c r="J85" i="1"/>
  <c r="I85" i="1"/>
  <c r="H85" i="1"/>
  <c r="S85" i="1" s="1"/>
  <c r="G85" i="1"/>
  <c r="F85" i="1"/>
  <c r="E85" i="1"/>
  <c r="D85" i="1"/>
  <c r="C85" i="1"/>
  <c r="B85" i="1"/>
  <c r="V84" i="1"/>
  <c r="U84" i="1" a="1"/>
  <c r="U84" i="1" s="1"/>
  <c r="P84" i="1"/>
  <c r="N84" i="1"/>
  <c r="O84" i="1" s="1"/>
  <c r="M84" i="1"/>
  <c r="L84" i="1"/>
  <c r="K84" i="1"/>
  <c r="T84" i="1" s="1"/>
  <c r="J84" i="1"/>
  <c r="I84" i="1"/>
  <c r="H84" i="1"/>
  <c r="S84" i="1" s="1"/>
  <c r="G84" i="1"/>
  <c r="F84" i="1"/>
  <c r="E84" i="1"/>
  <c r="D84" i="1"/>
  <c r="C84" i="1"/>
  <c r="R84" i="1" s="1"/>
  <c r="B84" i="1"/>
  <c r="V83" i="1"/>
  <c r="U83" i="1" a="1"/>
  <c r="U83" i="1" s="1"/>
  <c r="S83" i="1"/>
  <c r="R83" i="1"/>
  <c r="P83" i="1"/>
  <c r="N83" i="1"/>
  <c r="O83" i="1" s="1"/>
  <c r="M83" i="1"/>
  <c r="L83" i="1"/>
  <c r="K83" i="1"/>
  <c r="J83" i="1"/>
  <c r="I83" i="1"/>
  <c r="H83" i="1"/>
  <c r="G83" i="1"/>
  <c r="F83" i="1"/>
  <c r="E83" i="1"/>
  <c r="D83" i="1"/>
  <c r="C83" i="1"/>
  <c r="B83" i="1"/>
  <c r="W82" i="1"/>
  <c r="V82" i="1"/>
  <c r="U82" i="1" a="1"/>
  <c r="U82" i="1" s="1"/>
  <c r="T82" i="1"/>
  <c r="S82" i="1"/>
  <c r="P82" i="1"/>
  <c r="N82" i="1"/>
  <c r="O82" i="1" s="1"/>
  <c r="M82" i="1"/>
  <c r="L82" i="1"/>
  <c r="K82" i="1"/>
  <c r="J82" i="1"/>
  <c r="I82" i="1"/>
  <c r="H82" i="1"/>
  <c r="G82" i="1"/>
  <c r="F82" i="1"/>
  <c r="E82" i="1"/>
  <c r="D82" i="1"/>
  <c r="C82" i="1"/>
  <c r="R82" i="1" s="1"/>
  <c r="B82" i="1"/>
  <c r="V81" i="1"/>
  <c r="U81" i="1" a="1"/>
  <c r="U81" i="1" s="1"/>
  <c r="P81" i="1"/>
  <c r="N81" i="1"/>
  <c r="O81" i="1" s="1"/>
  <c r="M81" i="1"/>
  <c r="L81" i="1"/>
  <c r="K81" i="1"/>
  <c r="T81" i="1" s="1"/>
  <c r="J81" i="1"/>
  <c r="I81" i="1"/>
  <c r="H81" i="1"/>
  <c r="S81" i="1" s="1"/>
  <c r="G81" i="1"/>
  <c r="F81" i="1"/>
  <c r="E81" i="1"/>
  <c r="D81" i="1"/>
  <c r="C81" i="1"/>
  <c r="R81" i="1" s="1"/>
  <c r="B81" i="1"/>
  <c r="V80" i="1"/>
  <c r="U80" i="1" a="1"/>
  <c r="U80" i="1" s="1"/>
  <c r="P80" i="1"/>
  <c r="N80" i="1"/>
  <c r="M80" i="1"/>
  <c r="L80" i="1"/>
  <c r="K80" i="1"/>
  <c r="T80" i="1" s="1"/>
  <c r="J80" i="1"/>
  <c r="I80" i="1"/>
  <c r="H80" i="1"/>
  <c r="S80" i="1" s="1"/>
  <c r="G80" i="1"/>
  <c r="F80" i="1"/>
  <c r="E80" i="1"/>
  <c r="D80" i="1"/>
  <c r="C80" i="1"/>
  <c r="R80" i="1" s="1"/>
  <c r="B80" i="1"/>
  <c r="V79" i="1"/>
  <c r="U79" i="1" a="1"/>
  <c r="U79" i="1" s="1"/>
  <c r="P79" i="1"/>
  <c r="N79" i="1"/>
  <c r="O79" i="1" s="1"/>
  <c r="M79" i="1"/>
  <c r="L79" i="1"/>
  <c r="K79" i="1"/>
  <c r="J79" i="1"/>
  <c r="I79" i="1"/>
  <c r="H79" i="1"/>
  <c r="S79" i="1" s="1"/>
  <c r="G79" i="1"/>
  <c r="F79" i="1"/>
  <c r="E79" i="1"/>
  <c r="D79" i="1"/>
  <c r="C79" i="1"/>
  <c r="B79" i="1"/>
  <c r="V78" i="1"/>
  <c r="U78" i="1" a="1"/>
  <c r="U78" i="1" s="1"/>
  <c r="P78" i="1"/>
  <c r="N78" i="1"/>
  <c r="O78" i="1" s="1"/>
  <c r="M78" i="1"/>
  <c r="L78" i="1"/>
  <c r="K78" i="1"/>
  <c r="T78" i="1" s="1"/>
  <c r="J78" i="1"/>
  <c r="I78" i="1"/>
  <c r="H78" i="1"/>
  <c r="S78" i="1" s="1"/>
  <c r="G78" i="1"/>
  <c r="F78" i="1"/>
  <c r="E78" i="1"/>
  <c r="D78" i="1"/>
  <c r="C78" i="1"/>
  <c r="R78" i="1" s="1"/>
  <c r="B78" i="1"/>
  <c r="V77" i="1"/>
  <c r="U77" i="1" a="1"/>
  <c r="U77" i="1" s="1"/>
  <c r="P77" i="1"/>
  <c r="N77" i="1"/>
  <c r="O77" i="1" s="1"/>
  <c r="M77" i="1"/>
  <c r="L77" i="1"/>
  <c r="K77" i="1"/>
  <c r="J77" i="1"/>
  <c r="I77" i="1"/>
  <c r="H77" i="1"/>
  <c r="S77" i="1" s="1"/>
  <c r="G77" i="1"/>
  <c r="F77" i="1"/>
  <c r="E77" i="1"/>
  <c r="D77" i="1"/>
  <c r="C77" i="1"/>
  <c r="B77" i="1"/>
  <c r="V76" i="1"/>
  <c r="U76" i="1" a="1"/>
  <c r="U76" i="1" s="1"/>
  <c r="P76" i="1"/>
  <c r="N76" i="1"/>
  <c r="O76" i="1" s="1"/>
  <c r="M76" i="1"/>
  <c r="L76" i="1"/>
  <c r="K76" i="1"/>
  <c r="T76" i="1" s="1"/>
  <c r="J76" i="1"/>
  <c r="I76" i="1"/>
  <c r="H76" i="1"/>
  <c r="S76" i="1" s="1"/>
  <c r="G76" i="1"/>
  <c r="F76" i="1"/>
  <c r="E76" i="1"/>
  <c r="D76" i="1"/>
  <c r="C76" i="1"/>
  <c r="R76" i="1" s="1"/>
  <c r="B76" i="1"/>
  <c r="V75" i="1"/>
  <c r="U75" i="1" a="1"/>
  <c r="U75" i="1" s="1"/>
  <c r="R75" i="1"/>
  <c r="P75" i="1"/>
  <c r="N75" i="1"/>
  <c r="M75" i="1"/>
  <c r="L75" i="1"/>
  <c r="K75" i="1"/>
  <c r="T75" i="1" s="1"/>
  <c r="J75" i="1"/>
  <c r="I75" i="1"/>
  <c r="H75" i="1"/>
  <c r="S75" i="1" s="1"/>
  <c r="G75" i="1"/>
  <c r="F75" i="1"/>
  <c r="E75" i="1"/>
  <c r="D75" i="1"/>
  <c r="C75" i="1"/>
  <c r="B75" i="1"/>
  <c r="V74" i="1"/>
  <c r="U74" i="1" a="1"/>
  <c r="U74" i="1" s="1"/>
  <c r="P74" i="1"/>
  <c r="N74" i="1"/>
  <c r="O74" i="1" s="1"/>
  <c r="M74" i="1"/>
  <c r="L74" i="1"/>
  <c r="K74" i="1"/>
  <c r="W74" i="1" s="1"/>
  <c r="J74" i="1"/>
  <c r="I74" i="1"/>
  <c r="H74" i="1"/>
  <c r="S74" i="1" s="1"/>
  <c r="G74" i="1"/>
  <c r="F74" i="1"/>
  <c r="E74" i="1"/>
  <c r="D74" i="1"/>
  <c r="C74" i="1"/>
  <c r="B74" i="1"/>
  <c r="V73" i="1"/>
  <c r="U73" i="1" a="1"/>
  <c r="U73" i="1" s="1"/>
  <c r="R73" i="1"/>
  <c r="P73" i="1"/>
  <c r="N73" i="1"/>
  <c r="O73" i="1" s="1"/>
  <c r="Q73" i="1" s="1"/>
  <c r="M73" i="1"/>
  <c r="L73" i="1"/>
  <c r="K73" i="1"/>
  <c r="J73" i="1"/>
  <c r="I73" i="1"/>
  <c r="H73" i="1"/>
  <c r="S73" i="1" s="1"/>
  <c r="G73" i="1"/>
  <c r="F73" i="1"/>
  <c r="E73" i="1"/>
  <c r="D73" i="1"/>
  <c r="C73" i="1"/>
  <c r="B73" i="1"/>
  <c r="V72" i="1"/>
  <c r="U72" i="1" a="1"/>
  <c r="U72" i="1" s="1"/>
  <c r="R72" i="1"/>
  <c r="P72" i="1"/>
  <c r="N72" i="1"/>
  <c r="O72" i="1" s="1"/>
  <c r="Q72" i="1" s="1"/>
  <c r="M72" i="1"/>
  <c r="L72" i="1"/>
  <c r="K72" i="1"/>
  <c r="J72" i="1"/>
  <c r="I72" i="1"/>
  <c r="H72" i="1"/>
  <c r="S72" i="1" s="1"/>
  <c r="G72" i="1"/>
  <c r="F72" i="1"/>
  <c r="E72" i="1"/>
  <c r="D72" i="1"/>
  <c r="C72" i="1"/>
  <c r="B72" i="1"/>
  <c r="V71" i="1"/>
  <c r="U71" i="1" a="1"/>
  <c r="U71" i="1" s="1"/>
  <c r="P71" i="1"/>
  <c r="N71" i="1"/>
  <c r="O71" i="1" s="1"/>
  <c r="Q71" i="1" s="1"/>
  <c r="M71" i="1"/>
  <c r="L71" i="1"/>
  <c r="K71" i="1"/>
  <c r="J71" i="1"/>
  <c r="I71" i="1"/>
  <c r="H71" i="1"/>
  <c r="S71" i="1" s="1"/>
  <c r="G71" i="1"/>
  <c r="F71" i="1"/>
  <c r="E71" i="1"/>
  <c r="D71" i="1"/>
  <c r="C71" i="1"/>
  <c r="R71" i="1" s="1"/>
  <c r="B71" i="1"/>
  <c r="V70" i="1"/>
  <c r="U70" i="1" a="1"/>
  <c r="U70" i="1" s="1"/>
  <c r="R70" i="1"/>
  <c r="P70" i="1"/>
  <c r="N70" i="1"/>
  <c r="O70" i="1" s="1"/>
  <c r="Q70" i="1" s="1"/>
  <c r="M70" i="1"/>
  <c r="L70" i="1"/>
  <c r="K70" i="1"/>
  <c r="W70" i="1" s="1"/>
  <c r="J70" i="1"/>
  <c r="I70" i="1"/>
  <c r="H70" i="1"/>
  <c r="S70" i="1" s="1"/>
  <c r="G70" i="1"/>
  <c r="F70" i="1"/>
  <c r="E70" i="1"/>
  <c r="D70" i="1"/>
  <c r="C70" i="1"/>
  <c r="B70" i="1"/>
  <c r="V69" i="1"/>
  <c r="U69" i="1" a="1"/>
  <c r="U69" i="1" s="1"/>
  <c r="P69" i="1"/>
  <c r="N69" i="1"/>
  <c r="O69" i="1" s="1"/>
  <c r="M69" i="1"/>
  <c r="L69" i="1"/>
  <c r="K69" i="1"/>
  <c r="T69" i="1" s="1"/>
  <c r="J69" i="1"/>
  <c r="I69" i="1"/>
  <c r="H69" i="1"/>
  <c r="S69" i="1" s="1"/>
  <c r="G69" i="1"/>
  <c r="F69" i="1"/>
  <c r="E69" i="1"/>
  <c r="D69" i="1"/>
  <c r="C69" i="1"/>
  <c r="B69" i="1"/>
  <c r="V68" i="1"/>
  <c r="U68" i="1" a="1"/>
  <c r="U68" i="1" s="1"/>
  <c r="R68" i="1"/>
  <c r="P68" i="1"/>
  <c r="N68" i="1"/>
  <c r="O68" i="1" s="1"/>
  <c r="M68" i="1"/>
  <c r="L68" i="1"/>
  <c r="K68" i="1"/>
  <c r="J68" i="1"/>
  <c r="I68" i="1"/>
  <c r="H68" i="1"/>
  <c r="S68" i="1" s="1"/>
  <c r="G68" i="1"/>
  <c r="F68" i="1"/>
  <c r="E68" i="1"/>
  <c r="D68" i="1"/>
  <c r="C68" i="1"/>
  <c r="B68" i="1"/>
  <c r="V67" i="1"/>
  <c r="U67" i="1" a="1"/>
  <c r="U67" i="1" s="1"/>
  <c r="P67" i="1"/>
  <c r="N67" i="1"/>
  <c r="M67" i="1"/>
  <c r="L67" i="1"/>
  <c r="K67" i="1"/>
  <c r="T67" i="1" s="1"/>
  <c r="J67" i="1"/>
  <c r="I67" i="1"/>
  <c r="H67" i="1"/>
  <c r="S67" i="1" s="1"/>
  <c r="G67" i="1"/>
  <c r="F67" i="1"/>
  <c r="E67" i="1"/>
  <c r="D67" i="1"/>
  <c r="C67" i="1"/>
  <c r="R67" i="1" s="1"/>
  <c r="B67" i="1"/>
  <c r="V66" i="1"/>
  <c r="U66" i="1" a="1"/>
  <c r="U66" i="1" s="1"/>
  <c r="P66" i="1"/>
  <c r="N66" i="1"/>
  <c r="O66" i="1" s="1"/>
  <c r="M66" i="1"/>
  <c r="L66" i="1"/>
  <c r="K66" i="1"/>
  <c r="T66" i="1" s="1"/>
  <c r="J66" i="1"/>
  <c r="I66" i="1"/>
  <c r="H66" i="1"/>
  <c r="S66" i="1" s="1"/>
  <c r="G66" i="1"/>
  <c r="F66" i="1"/>
  <c r="E66" i="1"/>
  <c r="D66" i="1"/>
  <c r="C66" i="1"/>
  <c r="R66" i="1" s="1"/>
  <c r="B66" i="1"/>
  <c r="V65" i="1"/>
  <c r="U65" i="1" a="1"/>
  <c r="U65" i="1" s="1"/>
  <c r="P65" i="1"/>
  <c r="N65" i="1"/>
  <c r="O65" i="1" s="1"/>
  <c r="M65" i="1"/>
  <c r="L65" i="1"/>
  <c r="K65" i="1"/>
  <c r="T65" i="1" s="1"/>
  <c r="J65" i="1"/>
  <c r="I65" i="1"/>
  <c r="H65" i="1"/>
  <c r="S65" i="1" s="1"/>
  <c r="G65" i="1"/>
  <c r="F65" i="1"/>
  <c r="E65" i="1"/>
  <c r="D65" i="1"/>
  <c r="C65" i="1"/>
  <c r="B65" i="1"/>
  <c r="V64" i="1"/>
  <c r="U64" i="1" a="1"/>
  <c r="U64" i="1" s="1"/>
  <c r="P64" i="1"/>
  <c r="N64" i="1"/>
  <c r="O64" i="1" s="1"/>
  <c r="M64" i="1"/>
  <c r="L64" i="1"/>
  <c r="K64" i="1"/>
  <c r="W64" i="1" s="1"/>
  <c r="J64" i="1"/>
  <c r="I64" i="1"/>
  <c r="H64" i="1"/>
  <c r="S64" i="1" s="1"/>
  <c r="G64" i="1"/>
  <c r="F64" i="1"/>
  <c r="E64" i="1"/>
  <c r="D64" i="1"/>
  <c r="C64" i="1"/>
  <c r="R64" i="1" s="1"/>
  <c r="B64" i="1"/>
  <c r="V63" i="1"/>
  <c r="U63" i="1" a="1"/>
  <c r="U63" i="1" s="1"/>
  <c r="P63" i="1"/>
  <c r="N63" i="1"/>
  <c r="M63" i="1"/>
  <c r="L63" i="1"/>
  <c r="K63" i="1"/>
  <c r="T63" i="1" s="1"/>
  <c r="J63" i="1"/>
  <c r="I63" i="1"/>
  <c r="H63" i="1"/>
  <c r="S63" i="1" s="1"/>
  <c r="G63" i="1"/>
  <c r="F63" i="1"/>
  <c r="E63" i="1"/>
  <c r="D63" i="1"/>
  <c r="C63" i="1"/>
  <c r="R63" i="1" s="1"/>
  <c r="B63" i="1"/>
  <c r="V62" i="1"/>
  <c r="U62" i="1" a="1"/>
  <c r="U62" i="1" s="1"/>
  <c r="P62" i="1"/>
  <c r="N62" i="1"/>
  <c r="O62" i="1" s="1"/>
  <c r="M62" i="1"/>
  <c r="L62" i="1"/>
  <c r="K62" i="1"/>
  <c r="W62" i="1" s="1"/>
  <c r="J62" i="1"/>
  <c r="I62" i="1"/>
  <c r="H62" i="1"/>
  <c r="S62" i="1" s="1"/>
  <c r="G62" i="1"/>
  <c r="F62" i="1"/>
  <c r="E62" i="1"/>
  <c r="D62" i="1"/>
  <c r="C62" i="1"/>
  <c r="R62" i="1" s="1"/>
  <c r="B62" i="1"/>
  <c r="V61" i="1"/>
  <c r="U61" i="1" a="1"/>
  <c r="U61" i="1" s="1"/>
  <c r="P61" i="1"/>
  <c r="N61" i="1"/>
  <c r="O61" i="1" s="1"/>
  <c r="M61" i="1"/>
  <c r="L61" i="1"/>
  <c r="K61" i="1"/>
  <c r="T61" i="1" s="1"/>
  <c r="J61" i="1"/>
  <c r="I61" i="1"/>
  <c r="H61" i="1"/>
  <c r="S61" i="1" s="1"/>
  <c r="G61" i="1"/>
  <c r="F61" i="1"/>
  <c r="E61" i="1"/>
  <c r="D61" i="1"/>
  <c r="C61" i="1"/>
  <c r="B61" i="1"/>
  <c r="V60" i="1"/>
  <c r="U60" i="1" a="1"/>
  <c r="U60" i="1" s="1"/>
  <c r="P60" i="1"/>
  <c r="N60" i="1"/>
  <c r="O60" i="1" s="1"/>
  <c r="M60" i="1"/>
  <c r="L60" i="1"/>
  <c r="K60" i="1"/>
  <c r="J60" i="1"/>
  <c r="I60" i="1"/>
  <c r="H60" i="1"/>
  <c r="S60" i="1" s="1"/>
  <c r="G60" i="1"/>
  <c r="F60" i="1"/>
  <c r="E60" i="1"/>
  <c r="D60" i="1"/>
  <c r="C60" i="1"/>
  <c r="R60" i="1" s="1"/>
  <c r="B60" i="1"/>
  <c r="V59" i="1"/>
  <c r="U59" i="1" a="1"/>
  <c r="U59" i="1" s="1"/>
  <c r="P59" i="1"/>
  <c r="N59" i="1"/>
  <c r="O59" i="1" s="1"/>
  <c r="M59" i="1"/>
  <c r="L59" i="1"/>
  <c r="K59" i="1"/>
  <c r="W59" i="1" s="1"/>
  <c r="J59" i="1"/>
  <c r="I59" i="1"/>
  <c r="H59" i="1"/>
  <c r="S59" i="1" s="1"/>
  <c r="G59" i="1"/>
  <c r="F59" i="1"/>
  <c r="E59" i="1"/>
  <c r="D59" i="1"/>
  <c r="C59" i="1"/>
  <c r="R59" i="1" s="1"/>
  <c r="B59" i="1"/>
  <c r="V58" i="1"/>
  <c r="U58" i="1" a="1"/>
  <c r="U58" i="1" s="1"/>
  <c r="S58" i="1"/>
  <c r="P58" i="1"/>
  <c r="N58" i="1"/>
  <c r="O58" i="1" s="1"/>
  <c r="Q58" i="1" s="1"/>
  <c r="M58" i="1"/>
  <c r="L58" i="1"/>
  <c r="K58" i="1"/>
  <c r="T58" i="1" s="1"/>
  <c r="J58" i="1"/>
  <c r="I58" i="1"/>
  <c r="H58" i="1"/>
  <c r="G58" i="1"/>
  <c r="F58" i="1"/>
  <c r="E58" i="1"/>
  <c r="D58" i="1"/>
  <c r="C58" i="1"/>
  <c r="R58" i="1" s="1"/>
  <c r="B58" i="1"/>
  <c r="V57" i="1"/>
  <c r="U57" i="1" a="1"/>
  <c r="U57" i="1" s="1"/>
  <c r="S57" i="1"/>
  <c r="P57" i="1"/>
  <c r="N57" i="1"/>
  <c r="M57" i="1"/>
  <c r="L57" i="1"/>
  <c r="K57" i="1"/>
  <c r="T57" i="1" s="1"/>
  <c r="J57" i="1"/>
  <c r="I57" i="1"/>
  <c r="H57" i="1"/>
  <c r="G57" i="1"/>
  <c r="F57" i="1"/>
  <c r="E57" i="1"/>
  <c r="D57" i="1"/>
  <c r="C57" i="1"/>
  <c r="B57" i="1"/>
  <c r="V56" i="1"/>
  <c r="U56" i="1" a="1"/>
  <c r="U56" i="1" s="1"/>
  <c r="P56" i="1"/>
  <c r="N56" i="1"/>
  <c r="O56" i="1" s="1"/>
  <c r="M56" i="1"/>
  <c r="L56" i="1"/>
  <c r="K56" i="1"/>
  <c r="J56" i="1"/>
  <c r="I56" i="1"/>
  <c r="H56" i="1"/>
  <c r="S56" i="1" s="1"/>
  <c r="G56" i="1"/>
  <c r="F56" i="1"/>
  <c r="E56" i="1"/>
  <c r="D56" i="1"/>
  <c r="C56" i="1"/>
  <c r="B56" i="1"/>
  <c r="V55" i="1"/>
  <c r="U55" i="1" a="1"/>
  <c r="U55" i="1" s="1"/>
  <c r="S55" i="1"/>
  <c r="R55" i="1"/>
  <c r="P55" i="1"/>
  <c r="N55" i="1"/>
  <c r="O55" i="1" s="1"/>
  <c r="M55" i="1"/>
  <c r="L55" i="1"/>
  <c r="K55" i="1"/>
  <c r="J55" i="1"/>
  <c r="I55" i="1"/>
  <c r="H55" i="1"/>
  <c r="G55" i="1"/>
  <c r="F55" i="1"/>
  <c r="E55" i="1"/>
  <c r="D55" i="1"/>
  <c r="C55" i="1"/>
  <c r="B55" i="1"/>
  <c r="V54" i="1"/>
  <c r="U54" i="1" a="1"/>
  <c r="U54" i="1" s="1"/>
  <c r="T54" i="1"/>
  <c r="S54" i="1"/>
  <c r="P54" i="1"/>
  <c r="N54" i="1"/>
  <c r="W54" i="1" s="1"/>
  <c r="M54" i="1"/>
  <c r="L54" i="1"/>
  <c r="K54" i="1"/>
  <c r="J54" i="1"/>
  <c r="I54" i="1"/>
  <c r="H54" i="1"/>
  <c r="G54" i="1"/>
  <c r="F54" i="1"/>
  <c r="E54" i="1"/>
  <c r="D54" i="1"/>
  <c r="C54" i="1"/>
  <c r="R54" i="1" s="1"/>
  <c r="B54" i="1"/>
  <c r="W53" i="1"/>
  <c r="V53" i="1"/>
  <c r="U53" i="1" a="1"/>
  <c r="U53" i="1" s="1"/>
  <c r="R53" i="1"/>
  <c r="P53" i="1"/>
  <c r="N53" i="1"/>
  <c r="O53" i="1" s="1"/>
  <c r="M53" i="1"/>
  <c r="L53" i="1"/>
  <c r="K53" i="1"/>
  <c r="T53" i="1" s="1"/>
  <c r="J53" i="1"/>
  <c r="I53" i="1"/>
  <c r="H53" i="1"/>
  <c r="S53" i="1" s="1"/>
  <c r="G53" i="1"/>
  <c r="F53" i="1"/>
  <c r="E53" i="1"/>
  <c r="D53" i="1"/>
  <c r="C53" i="1"/>
  <c r="B53" i="1"/>
  <c r="V52" i="1"/>
  <c r="U52" i="1" a="1"/>
  <c r="U52" i="1" s="1"/>
  <c r="S52" i="1"/>
  <c r="R52" i="1"/>
  <c r="P52" i="1"/>
  <c r="N52" i="1"/>
  <c r="O52" i="1" s="1"/>
  <c r="M52" i="1"/>
  <c r="L52" i="1"/>
  <c r="K52" i="1"/>
  <c r="J52" i="1"/>
  <c r="I52" i="1"/>
  <c r="H52" i="1"/>
  <c r="G52" i="1"/>
  <c r="F52" i="1"/>
  <c r="E52" i="1"/>
  <c r="D52" i="1"/>
  <c r="C52" i="1"/>
  <c r="B52" i="1"/>
  <c r="V51" i="1"/>
  <c r="U51" i="1" a="1"/>
  <c r="U51" i="1" s="1"/>
  <c r="T51" i="1"/>
  <c r="P51" i="1"/>
  <c r="N51" i="1"/>
  <c r="M51" i="1"/>
  <c r="L51" i="1"/>
  <c r="K51" i="1"/>
  <c r="J51" i="1"/>
  <c r="I51" i="1"/>
  <c r="H51" i="1"/>
  <c r="S51" i="1" s="1"/>
  <c r="G51" i="1"/>
  <c r="F51" i="1"/>
  <c r="E51" i="1"/>
  <c r="D51" i="1"/>
  <c r="C51" i="1"/>
  <c r="R51" i="1" s="1"/>
  <c r="B51" i="1"/>
  <c r="V50" i="1"/>
  <c r="U50" i="1" a="1"/>
  <c r="U50" i="1" s="1"/>
  <c r="P50" i="1"/>
  <c r="N50" i="1"/>
  <c r="O50" i="1" s="1"/>
  <c r="M50" i="1"/>
  <c r="L50" i="1"/>
  <c r="K50" i="1"/>
  <c r="J50" i="1"/>
  <c r="I50" i="1"/>
  <c r="H50" i="1"/>
  <c r="S50" i="1" s="1"/>
  <c r="G50" i="1"/>
  <c r="F50" i="1"/>
  <c r="E50" i="1"/>
  <c r="D50" i="1"/>
  <c r="C50" i="1"/>
  <c r="R50" i="1" s="1"/>
  <c r="B50" i="1"/>
  <c r="V49" i="1"/>
  <c r="U49" i="1"/>
  <c r="U49" i="1" a="1"/>
  <c r="R49" i="1"/>
  <c r="P49" i="1"/>
  <c r="N49" i="1"/>
  <c r="O49" i="1" s="1"/>
  <c r="M49" i="1"/>
  <c r="L49" i="1"/>
  <c r="K49" i="1"/>
  <c r="J49" i="1"/>
  <c r="I49" i="1"/>
  <c r="H49" i="1"/>
  <c r="S49" i="1" s="1"/>
  <c r="G49" i="1"/>
  <c r="F49" i="1"/>
  <c r="E49" i="1"/>
  <c r="D49" i="1"/>
  <c r="C49" i="1"/>
  <c r="B49" i="1"/>
  <c r="V48" i="1"/>
  <c r="U48" i="1" a="1"/>
  <c r="U48" i="1" s="1"/>
  <c r="P48" i="1"/>
  <c r="N48" i="1"/>
  <c r="O48" i="1" s="1"/>
  <c r="Q48" i="1" s="1"/>
  <c r="M48" i="1"/>
  <c r="L48" i="1"/>
  <c r="K48" i="1"/>
  <c r="J48" i="1"/>
  <c r="I48" i="1"/>
  <c r="H48" i="1"/>
  <c r="S48" i="1" s="1"/>
  <c r="G48" i="1"/>
  <c r="F48" i="1"/>
  <c r="E48" i="1"/>
  <c r="D48" i="1"/>
  <c r="C48" i="1"/>
  <c r="R48" i="1" s="1"/>
  <c r="B48" i="1"/>
  <c r="V47" i="1"/>
  <c r="U47" i="1" a="1"/>
  <c r="U47" i="1" s="1"/>
  <c r="R47" i="1"/>
  <c r="P47" i="1"/>
  <c r="N47" i="1"/>
  <c r="O47" i="1" s="1"/>
  <c r="Q47" i="1" s="1"/>
  <c r="M47" i="1"/>
  <c r="L47" i="1"/>
  <c r="K47" i="1"/>
  <c r="J47" i="1"/>
  <c r="I47" i="1"/>
  <c r="H47" i="1"/>
  <c r="S47" i="1" s="1"/>
  <c r="G47" i="1"/>
  <c r="F47" i="1"/>
  <c r="E47" i="1"/>
  <c r="D47" i="1"/>
  <c r="C47" i="1"/>
  <c r="B47" i="1"/>
  <c r="V46" i="1"/>
  <c r="U46" i="1" a="1"/>
  <c r="U46" i="1" s="1"/>
  <c r="P46" i="1"/>
  <c r="N46" i="1"/>
  <c r="O46" i="1" s="1"/>
  <c r="M46" i="1"/>
  <c r="L46" i="1"/>
  <c r="K46" i="1"/>
  <c r="W46" i="1" s="1"/>
  <c r="J46" i="1"/>
  <c r="I46" i="1"/>
  <c r="H46" i="1"/>
  <c r="S46" i="1" s="1"/>
  <c r="G46" i="1"/>
  <c r="F46" i="1"/>
  <c r="E46" i="1"/>
  <c r="D46" i="1"/>
  <c r="C46" i="1"/>
  <c r="B46" i="1"/>
  <c r="V45" i="1"/>
  <c r="U45" i="1" a="1"/>
  <c r="U45" i="1" s="1"/>
  <c r="R45" i="1"/>
  <c r="P45" i="1"/>
  <c r="N45" i="1"/>
  <c r="O45" i="1" s="1"/>
  <c r="Q45" i="1" s="1"/>
  <c r="M45" i="1"/>
  <c r="L45" i="1"/>
  <c r="K45" i="1"/>
  <c r="T45" i="1" s="1"/>
  <c r="J45" i="1"/>
  <c r="I45" i="1"/>
  <c r="H45" i="1"/>
  <c r="S45" i="1" s="1"/>
  <c r="G45" i="1"/>
  <c r="F45" i="1"/>
  <c r="E45" i="1"/>
  <c r="D45" i="1"/>
  <c r="C45" i="1"/>
  <c r="B45" i="1"/>
  <c r="V44" i="1"/>
  <c r="U44" i="1" a="1"/>
  <c r="U44" i="1" s="1"/>
  <c r="R44" i="1"/>
  <c r="P44" i="1"/>
  <c r="N44" i="1"/>
  <c r="M44" i="1"/>
  <c r="L44" i="1"/>
  <c r="K44" i="1"/>
  <c r="T44" i="1" s="1"/>
  <c r="J44" i="1"/>
  <c r="I44" i="1"/>
  <c r="H44" i="1"/>
  <c r="S44" i="1" s="1"/>
  <c r="G44" i="1"/>
  <c r="F44" i="1"/>
  <c r="E44" i="1"/>
  <c r="D44" i="1"/>
  <c r="C44" i="1"/>
  <c r="B44" i="1"/>
  <c r="V43" i="1"/>
  <c r="U43" i="1" a="1"/>
  <c r="U43" i="1" s="1"/>
  <c r="P43" i="1"/>
  <c r="N43" i="1"/>
  <c r="O43" i="1" s="1"/>
  <c r="M43" i="1"/>
  <c r="L43" i="1"/>
  <c r="K43" i="1"/>
  <c r="T43" i="1" s="1"/>
  <c r="J43" i="1"/>
  <c r="I43" i="1"/>
  <c r="H43" i="1"/>
  <c r="S43" i="1" s="1"/>
  <c r="G43" i="1"/>
  <c r="F43" i="1"/>
  <c r="E43" i="1"/>
  <c r="D43" i="1"/>
  <c r="C43" i="1"/>
  <c r="B43" i="1"/>
  <c r="V42" i="1"/>
  <c r="U42" i="1" a="1"/>
  <c r="U42" i="1" s="1"/>
  <c r="R42" i="1"/>
  <c r="P42" i="1"/>
  <c r="N42" i="1"/>
  <c r="O42" i="1" s="1"/>
  <c r="Q42" i="1" s="1"/>
  <c r="M42" i="1"/>
  <c r="L42" i="1"/>
  <c r="K42" i="1"/>
  <c r="W42" i="1" s="1"/>
  <c r="J42" i="1"/>
  <c r="I42" i="1"/>
  <c r="H42" i="1"/>
  <c r="S42" i="1" s="1"/>
  <c r="G42" i="1"/>
  <c r="F42" i="1"/>
  <c r="E42" i="1"/>
  <c r="D42" i="1"/>
  <c r="C42" i="1"/>
  <c r="B42" i="1"/>
  <c r="V41" i="1"/>
  <c r="U41" i="1" a="1"/>
  <c r="U41" i="1" s="1"/>
  <c r="P41" i="1"/>
  <c r="N41" i="1"/>
  <c r="O41" i="1" s="1"/>
  <c r="M41" i="1"/>
  <c r="L41" i="1"/>
  <c r="K41" i="1"/>
  <c r="T41" i="1" s="1"/>
  <c r="J41" i="1"/>
  <c r="I41" i="1"/>
  <c r="H41" i="1"/>
  <c r="S41" i="1" s="1"/>
  <c r="G41" i="1"/>
  <c r="F41" i="1"/>
  <c r="E41" i="1"/>
  <c r="D41" i="1"/>
  <c r="C41" i="1"/>
  <c r="B41" i="1"/>
  <c r="V40" i="1"/>
  <c r="U40" i="1" a="1"/>
  <c r="U40" i="1" s="1"/>
  <c r="P40" i="1"/>
  <c r="N40" i="1"/>
  <c r="O40" i="1" s="1"/>
  <c r="Q40" i="1" s="1"/>
  <c r="M40" i="1"/>
  <c r="L40" i="1"/>
  <c r="K40" i="1"/>
  <c r="J40" i="1"/>
  <c r="I40" i="1"/>
  <c r="H40" i="1"/>
  <c r="S40" i="1" s="1"/>
  <c r="G40" i="1"/>
  <c r="F40" i="1"/>
  <c r="E40" i="1"/>
  <c r="D40" i="1"/>
  <c r="C40" i="1"/>
  <c r="R40" i="1" s="1"/>
  <c r="B40" i="1"/>
  <c r="V39" i="1"/>
  <c r="U39" i="1" a="1"/>
  <c r="U39" i="1" s="1"/>
  <c r="P39" i="1"/>
  <c r="N39" i="1"/>
  <c r="M39" i="1"/>
  <c r="L39" i="1"/>
  <c r="K39" i="1"/>
  <c r="T39" i="1" s="1"/>
  <c r="J39" i="1"/>
  <c r="I39" i="1"/>
  <c r="H39" i="1"/>
  <c r="S39" i="1" s="1"/>
  <c r="G39" i="1"/>
  <c r="F39" i="1"/>
  <c r="E39" i="1"/>
  <c r="D39" i="1"/>
  <c r="C39" i="1"/>
  <c r="R39" i="1" s="1"/>
  <c r="B39" i="1"/>
  <c r="V38" i="1"/>
  <c r="U38" i="1" a="1"/>
  <c r="U38" i="1" s="1"/>
  <c r="P38" i="1"/>
  <c r="N38" i="1"/>
  <c r="O38" i="1" s="1"/>
  <c r="M38" i="1"/>
  <c r="L38" i="1"/>
  <c r="K38" i="1"/>
  <c r="W38" i="1" s="1"/>
  <c r="J38" i="1"/>
  <c r="I38" i="1"/>
  <c r="H38" i="1"/>
  <c r="S38" i="1" s="1"/>
  <c r="G38" i="1"/>
  <c r="F38" i="1"/>
  <c r="E38" i="1"/>
  <c r="D38" i="1"/>
  <c r="C38" i="1"/>
  <c r="B38" i="1"/>
  <c r="V37" i="1"/>
  <c r="U37" i="1" a="1"/>
  <c r="U37" i="1" s="1"/>
  <c r="R37" i="1"/>
  <c r="P37" i="1"/>
  <c r="N37" i="1"/>
  <c r="O37" i="1" s="1"/>
  <c r="M37" i="1"/>
  <c r="L37" i="1"/>
  <c r="K37" i="1"/>
  <c r="J37" i="1"/>
  <c r="I37" i="1"/>
  <c r="H37" i="1"/>
  <c r="S37" i="1" s="1"/>
  <c r="G37" i="1"/>
  <c r="F37" i="1"/>
  <c r="E37" i="1"/>
  <c r="D37" i="1"/>
  <c r="C37" i="1"/>
  <c r="B37" i="1"/>
  <c r="V36" i="1"/>
  <c r="U36" i="1" a="1"/>
  <c r="U36" i="1" s="1"/>
  <c r="S36" i="1"/>
  <c r="R36" i="1"/>
  <c r="P36" i="1"/>
  <c r="N36" i="1"/>
  <c r="O36" i="1" s="1"/>
  <c r="Q36" i="1" s="1"/>
  <c r="M36" i="1"/>
  <c r="L36" i="1"/>
  <c r="K36" i="1"/>
  <c r="J36" i="1"/>
  <c r="I36" i="1"/>
  <c r="H36" i="1"/>
  <c r="G36" i="1"/>
  <c r="F36" i="1"/>
  <c r="E36" i="1"/>
  <c r="D36" i="1"/>
  <c r="C36" i="1"/>
  <c r="B36" i="1"/>
  <c r="V35" i="1"/>
  <c r="U35" i="1" a="1"/>
  <c r="U35" i="1" s="1"/>
  <c r="P35" i="1"/>
  <c r="N35" i="1"/>
  <c r="M35" i="1"/>
  <c r="L35" i="1"/>
  <c r="K35" i="1"/>
  <c r="T35" i="1" s="1"/>
  <c r="J35" i="1"/>
  <c r="I35" i="1"/>
  <c r="H35" i="1"/>
  <c r="S35" i="1" s="1"/>
  <c r="G35" i="1"/>
  <c r="F35" i="1"/>
  <c r="E35" i="1"/>
  <c r="D35" i="1"/>
  <c r="C35" i="1"/>
  <c r="R35" i="1" s="1"/>
  <c r="B35" i="1"/>
  <c r="V34" i="1"/>
  <c r="U34" i="1" a="1"/>
  <c r="U34" i="1" s="1"/>
  <c r="P34" i="1"/>
  <c r="N34" i="1"/>
  <c r="O34" i="1" s="1"/>
  <c r="M34" i="1"/>
  <c r="L34" i="1"/>
  <c r="K34" i="1"/>
  <c r="W34" i="1" s="1"/>
  <c r="J34" i="1"/>
  <c r="I34" i="1"/>
  <c r="H34" i="1"/>
  <c r="S34" i="1" s="1"/>
  <c r="G34" i="1"/>
  <c r="F34" i="1"/>
  <c r="E34" i="1"/>
  <c r="D34" i="1"/>
  <c r="C34" i="1"/>
  <c r="B34" i="1"/>
  <c r="V33" i="1"/>
  <c r="U33" i="1" a="1"/>
  <c r="U33" i="1" s="1"/>
  <c r="P33" i="1"/>
  <c r="N33" i="1"/>
  <c r="O33" i="1" s="1"/>
  <c r="M33" i="1"/>
  <c r="L33" i="1"/>
  <c r="K33" i="1"/>
  <c r="J33" i="1"/>
  <c r="I33" i="1"/>
  <c r="H33" i="1"/>
  <c r="S33" i="1" s="1"/>
  <c r="G33" i="1"/>
  <c r="F33" i="1"/>
  <c r="E33" i="1"/>
  <c r="D33" i="1"/>
  <c r="C33" i="1"/>
  <c r="R33" i="1" s="1"/>
  <c r="B33" i="1"/>
  <c r="V32" i="1"/>
  <c r="U32" i="1" a="1"/>
  <c r="U32" i="1" s="1"/>
  <c r="P32" i="1"/>
  <c r="N32" i="1"/>
  <c r="O32" i="1" s="1"/>
  <c r="M32" i="1"/>
  <c r="L32" i="1"/>
  <c r="K32" i="1"/>
  <c r="J32" i="1"/>
  <c r="I32" i="1"/>
  <c r="H32" i="1"/>
  <c r="S32" i="1" s="1"/>
  <c r="G32" i="1"/>
  <c r="F32" i="1"/>
  <c r="E32" i="1"/>
  <c r="D32" i="1"/>
  <c r="C32" i="1"/>
  <c r="R32" i="1" s="1"/>
  <c r="B32" i="1"/>
  <c r="V31" i="1"/>
  <c r="U31" i="1" a="1"/>
  <c r="U31" i="1" s="1"/>
  <c r="P31" i="1"/>
  <c r="N31" i="1"/>
  <c r="M31" i="1"/>
  <c r="L31" i="1"/>
  <c r="K31" i="1"/>
  <c r="T31" i="1" s="1"/>
  <c r="J31" i="1"/>
  <c r="I31" i="1"/>
  <c r="H31" i="1"/>
  <c r="S31" i="1" s="1"/>
  <c r="G31" i="1"/>
  <c r="F31" i="1"/>
  <c r="E31" i="1"/>
  <c r="D31" i="1"/>
  <c r="C31" i="1"/>
  <c r="R31" i="1" s="1"/>
  <c r="B31" i="1"/>
  <c r="V30" i="1"/>
  <c r="U30" i="1" a="1"/>
  <c r="U30" i="1" s="1"/>
  <c r="P30" i="1"/>
  <c r="N30" i="1"/>
  <c r="O30" i="1" s="1"/>
  <c r="M30" i="1"/>
  <c r="L30" i="1"/>
  <c r="K30" i="1"/>
  <c r="T30" i="1" s="1"/>
  <c r="J30" i="1"/>
  <c r="I30" i="1"/>
  <c r="H30" i="1"/>
  <c r="S30" i="1" s="1"/>
  <c r="G30" i="1"/>
  <c r="F30" i="1"/>
  <c r="E30" i="1"/>
  <c r="D30" i="1"/>
  <c r="C30" i="1"/>
  <c r="B30" i="1"/>
  <c r="V29" i="1"/>
  <c r="U29" i="1" a="1"/>
  <c r="U29" i="1" s="1"/>
  <c r="P29" i="1"/>
  <c r="N29" i="1"/>
  <c r="O29" i="1" s="1"/>
  <c r="M29" i="1"/>
  <c r="L29" i="1"/>
  <c r="K29" i="1"/>
  <c r="T29" i="1" s="1"/>
  <c r="J29" i="1"/>
  <c r="I29" i="1"/>
  <c r="H29" i="1"/>
  <c r="S29" i="1" s="1"/>
  <c r="G29" i="1"/>
  <c r="F29" i="1"/>
  <c r="E29" i="1"/>
  <c r="D29" i="1"/>
  <c r="C29" i="1"/>
  <c r="B29" i="1"/>
  <c r="V28" i="1"/>
  <c r="U28" i="1" a="1"/>
  <c r="U28" i="1" s="1"/>
  <c r="R28" i="1"/>
  <c r="P28" i="1"/>
  <c r="N28" i="1"/>
  <c r="O28" i="1" s="1"/>
  <c r="M28" i="1"/>
  <c r="L28" i="1"/>
  <c r="K28" i="1"/>
  <c r="J28" i="1"/>
  <c r="I28" i="1"/>
  <c r="H28" i="1"/>
  <c r="S28" i="1" s="1"/>
  <c r="G28" i="1"/>
  <c r="F28" i="1"/>
  <c r="E28" i="1"/>
  <c r="D28" i="1"/>
  <c r="C28" i="1"/>
  <c r="B28" i="1"/>
  <c r="V27" i="1"/>
  <c r="U27" i="1" a="1"/>
  <c r="U27" i="1" s="1"/>
  <c r="R27" i="1"/>
  <c r="P27" i="1"/>
  <c r="N27" i="1"/>
  <c r="W27" i="1" s="1"/>
  <c r="M27" i="1"/>
  <c r="L27" i="1"/>
  <c r="K27" i="1"/>
  <c r="T27" i="1" s="1"/>
  <c r="J27" i="1"/>
  <c r="I27" i="1"/>
  <c r="H27" i="1"/>
  <c r="S27" i="1" s="1"/>
  <c r="G27" i="1"/>
  <c r="F27" i="1"/>
  <c r="E27" i="1"/>
  <c r="D27" i="1"/>
  <c r="C27" i="1"/>
  <c r="B27" i="1"/>
  <c r="V26" i="1"/>
  <c r="U26" i="1" a="1"/>
  <c r="U26" i="1" s="1"/>
  <c r="S26" i="1"/>
  <c r="P26" i="1"/>
  <c r="N26" i="1"/>
  <c r="O26" i="1" s="1"/>
  <c r="M26" i="1"/>
  <c r="L26" i="1"/>
  <c r="K26" i="1"/>
  <c r="T26" i="1" s="1"/>
  <c r="J26" i="1"/>
  <c r="I26" i="1"/>
  <c r="H26" i="1"/>
  <c r="G26" i="1"/>
  <c r="F26" i="1"/>
  <c r="E26" i="1"/>
  <c r="D26" i="1"/>
  <c r="C26" i="1"/>
  <c r="B26" i="1"/>
  <c r="V25" i="1"/>
  <c r="U25" i="1" a="1"/>
  <c r="U25" i="1" s="1"/>
  <c r="P25" i="1"/>
  <c r="N25" i="1"/>
  <c r="O25" i="1" s="1"/>
  <c r="M25" i="1"/>
  <c r="L25" i="1"/>
  <c r="K25" i="1"/>
  <c r="J25" i="1"/>
  <c r="I25" i="1"/>
  <c r="H25" i="1"/>
  <c r="S25" i="1" s="1"/>
  <c r="G25" i="1"/>
  <c r="F25" i="1"/>
  <c r="E25" i="1"/>
  <c r="D25" i="1"/>
  <c r="C25" i="1"/>
  <c r="B25" i="1"/>
  <c r="V24" i="1"/>
  <c r="U24" i="1" a="1"/>
  <c r="U24" i="1" s="1"/>
  <c r="R24" i="1"/>
  <c r="P24" i="1"/>
  <c r="N24" i="1"/>
  <c r="O24" i="1" s="1"/>
  <c r="Q24" i="1" s="1"/>
  <c r="M24" i="1"/>
  <c r="L24" i="1"/>
  <c r="K24" i="1"/>
  <c r="J24" i="1"/>
  <c r="I24" i="1"/>
  <c r="H24" i="1"/>
  <c r="S24" i="1" s="1"/>
  <c r="G24" i="1"/>
  <c r="F24" i="1"/>
  <c r="E24" i="1"/>
  <c r="D24" i="1"/>
  <c r="C24" i="1"/>
  <c r="B24" i="1"/>
  <c r="V23" i="1"/>
  <c r="U23" i="1" a="1"/>
  <c r="U23" i="1" s="1"/>
  <c r="S23" i="1"/>
  <c r="R23" i="1"/>
  <c r="P23" i="1"/>
  <c r="N23" i="1"/>
  <c r="O23" i="1" s="1"/>
  <c r="Q23" i="1" s="1"/>
  <c r="M23" i="1"/>
  <c r="L23" i="1"/>
  <c r="K23" i="1"/>
  <c r="T23" i="1" s="1"/>
  <c r="J23" i="1"/>
  <c r="I23" i="1"/>
  <c r="H23" i="1"/>
  <c r="G23" i="1"/>
  <c r="F23" i="1"/>
  <c r="E23" i="1"/>
  <c r="D23" i="1"/>
  <c r="C23" i="1"/>
  <c r="B23" i="1"/>
  <c r="V22" i="1"/>
  <c r="U22" i="1" a="1"/>
  <c r="U22" i="1" s="1"/>
  <c r="S22" i="1"/>
  <c r="P22" i="1"/>
  <c r="N22" i="1"/>
  <c r="O22" i="1" s="1"/>
  <c r="Q22" i="1" s="1"/>
  <c r="M22" i="1"/>
  <c r="L22" i="1"/>
  <c r="K22" i="1"/>
  <c r="T22" i="1" s="1"/>
  <c r="J22" i="1"/>
  <c r="I22" i="1"/>
  <c r="H22" i="1"/>
  <c r="G22" i="1"/>
  <c r="F22" i="1"/>
  <c r="E22" i="1"/>
  <c r="D22" i="1"/>
  <c r="C22" i="1"/>
  <c r="R22" i="1" s="1"/>
  <c r="B22" i="1"/>
  <c r="V21" i="1"/>
  <c r="U21" i="1" a="1"/>
  <c r="U21" i="1" s="1"/>
  <c r="P21" i="1"/>
  <c r="N21" i="1"/>
  <c r="M21" i="1"/>
  <c r="L21" i="1"/>
  <c r="K21" i="1"/>
  <c r="T21" i="1" s="1"/>
  <c r="J21" i="1"/>
  <c r="I21" i="1"/>
  <c r="H21" i="1"/>
  <c r="S21" i="1" s="1"/>
  <c r="G21" i="1"/>
  <c r="F21" i="1"/>
  <c r="E21" i="1"/>
  <c r="D21" i="1"/>
  <c r="C21" i="1"/>
  <c r="B21" i="1"/>
  <c r="V20" i="1"/>
  <c r="U20" i="1" a="1"/>
  <c r="U20" i="1" s="1"/>
  <c r="P20" i="1"/>
  <c r="N20" i="1"/>
  <c r="O20" i="1" s="1"/>
  <c r="M20" i="1"/>
  <c r="L20" i="1"/>
  <c r="K20" i="1"/>
  <c r="J20" i="1"/>
  <c r="I20" i="1"/>
  <c r="H20" i="1"/>
  <c r="S20" i="1" s="1"/>
  <c r="G20" i="1"/>
  <c r="F20" i="1"/>
  <c r="E20" i="1"/>
  <c r="D20" i="1"/>
  <c r="C20" i="1"/>
  <c r="B20" i="1"/>
  <c r="V19" i="1"/>
  <c r="U19" i="1" a="1"/>
  <c r="U19" i="1" s="1"/>
  <c r="P19" i="1"/>
  <c r="N19" i="1"/>
  <c r="O19" i="1" s="1"/>
  <c r="Q19" i="1" s="1"/>
  <c r="M19" i="1"/>
  <c r="L19" i="1"/>
  <c r="K19" i="1"/>
  <c r="J19" i="1"/>
  <c r="I19" i="1"/>
  <c r="H19" i="1"/>
  <c r="S19" i="1" s="1"/>
  <c r="G19" i="1"/>
  <c r="F19" i="1"/>
  <c r="E19" i="1"/>
  <c r="D19" i="1"/>
  <c r="C19" i="1"/>
  <c r="R19" i="1" s="1"/>
  <c r="B19" i="1"/>
  <c r="V18" i="1"/>
  <c r="U18" i="1" a="1"/>
  <c r="U18" i="1" s="1"/>
  <c r="P18" i="1"/>
  <c r="N18" i="1"/>
  <c r="O18" i="1" s="1"/>
  <c r="M18" i="1"/>
  <c r="L18" i="1"/>
  <c r="K18" i="1"/>
  <c r="W18" i="1" s="1"/>
  <c r="J18" i="1"/>
  <c r="I18" i="1"/>
  <c r="H18" i="1"/>
  <c r="S18" i="1" s="1"/>
  <c r="G18" i="1"/>
  <c r="F18" i="1"/>
  <c r="E18" i="1"/>
  <c r="D18" i="1"/>
  <c r="C18" i="1"/>
  <c r="B18" i="1"/>
  <c r="V17" i="1"/>
  <c r="U17" i="1" a="1"/>
  <c r="U17" i="1" s="1"/>
  <c r="R17" i="1"/>
  <c r="P17" i="1"/>
  <c r="N17" i="1"/>
  <c r="O17" i="1" s="1"/>
  <c r="M17" i="1"/>
  <c r="L17" i="1"/>
  <c r="K17" i="1"/>
  <c r="J17" i="1"/>
  <c r="I17" i="1"/>
  <c r="H17" i="1"/>
  <c r="S17" i="1" s="1"/>
  <c r="G17" i="1"/>
  <c r="F17" i="1"/>
  <c r="E17" i="1"/>
  <c r="D17" i="1"/>
  <c r="C17" i="1"/>
  <c r="B17" i="1"/>
  <c r="V16" i="1"/>
  <c r="U16" i="1" a="1"/>
  <c r="U16" i="1" s="1"/>
  <c r="R16" i="1"/>
  <c r="P16" i="1"/>
  <c r="N16" i="1"/>
  <c r="O16" i="1" s="1"/>
  <c r="M16" i="1"/>
  <c r="L16" i="1"/>
  <c r="K16" i="1"/>
  <c r="J16" i="1"/>
  <c r="I16" i="1"/>
  <c r="H16" i="1"/>
  <c r="S16" i="1" s="1"/>
  <c r="G16" i="1"/>
  <c r="F16" i="1"/>
  <c r="E16" i="1"/>
  <c r="D16" i="1"/>
  <c r="C16" i="1"/>
  <c r="B16" i="1"/>
  <c r="V15" i="1"/>
  <c r="U15" i="1" a="1"/>
  <c r="U15" i="1" s="1"/>
  <c r="P15" i="1"/>
  <c r="N15" i="1"/>
  <c r="O15" i="1" s="1"/>
  <c r="M15" i="1"/>
  <c r="L15" i="1"/>
  <c r="K15" i="1"/>
  <c r="T15" i="1" s="1"/>
  <c r="J15" i="1"/>
  <c r="I15" i="1"/>
  <c r="H15" i="1"/>
  <c r="S15" i="1" s="1"/>
  <c r="G15" i="1"/>
  <c r="F15" i="1"/>
  <c r="E15" i="1"/>
  <c r="D15" i="1"/>
  <c r="C15" i="1"/>
  <c r="B15" i="1"/>
  <c r="V14" i="1"/>
  <c r="U14" i="1" a="1"/>
  <c r="U14" i="1" s="1"/>
  <c r="P14" i="1"/>
  <c r="N14" i="1"/>
  <c r="O14" i="1" s="1"/>
  <c r="M14" i="1"/>
  <c r="L14" i="1"/>
  <c r="K14" i="1"/>
  <c r="J14" i="1"/>
  <c r="I14" i="1"/>
  <c r="H14" i="1"/>
  <c r="S14" i="1" s="1"/>
  <c r="G14" i="1"/>
  <c r="F14" i="1"/>
  <c r="E14" i="1"/>
  <c r="D14" i="1"/>
  <c r="C14" i="1"/>
  <c r="B14" i="1"/>
  <c r="V13" i="1"/>
  <c r="U13" i="1" a="1"/>
  <c r="U13" i="1" s="1"/>
  <c r="P13" i="1"/>
  <c r="N13" i="1"/>
  <c r="O13" i="1" s="1"/>
  <c r="Q13" i="1" s="1"/>
  <c r="M13" i="1"/>
  <c r="L13" i="1"/>
  <c r="K13" i="1"/>
  <c r="W13" i="1" s="1"/>
  <c r="J13" i="1"/>
  <c r="I13" i="1"/>
  <c r="H13" i="1"/>
  <c r="S13" i="1" s="1"/>
  <c r="G13" i="1"/>
  <c r="F13" i="1"/>
  <c r="E13" i="1"/>
  <c r="D13" i="1"/>
  <c r="C13" i="1"/>
  <c r="R13" i="1" s="1"/>
  <c r="B13" i="1"/>
  <c r="V12" i="1"/>
  <c r="U12" i="1" a="1"/>
  <c r="U12" i="1" s="1"/>
  <c r="P12" i="1"/>
  <c r="N12" i="1"/>
  <c r="O12" i="1" s="1"/>
  <c r="M12" i="1"/>
  <c r="L12" i="1"/>
  <c r="K12" i="1"/>
  <c r="J12" i="1"/>
  <c r="I12" i="1"/>
  <c r="H12" i="1"/>
  <c r="S12" i="1" s="1"/>
  <c r="G12" i="1"/>
  <c r="F12" i="1"/>
  <c r="E12" i="1"/>
  <c r="D12" i="1"/>
  <c r="C12" i="1"/>
  <c r="R12" i="1" s="1"/>
  <c r="B12" i="1"/>
  <c r="V11" i="1"/>
  <c r="U11" i="1" a="1"/>
  <c r="U11" i="1" s="1"/>
  <c r="P11" i="1"/>
  <c r="N11" i="1"/>
  <c r="M11" i="1"/>
  <c r="L11" i="1"/>
  <c r="K11" i="1"/>
  <c r="T11" i="1" s="1"/>
  <c r="J11" i="1"/>
  <c r="I11" i="1"/>
  <c r="H11" i="1"/>
  <c r="S11" i="1" s="1"/>
  <c r="G11" i="1"/>
  <c r="F11" i="1"/>
  <c r="E11" i="1"/>
  <c r="D11" i="1"/>
  <c r="C11" i="1"/>
  <c r="R11" i="1" s="1"/>
  <c r="B11" i="1"/>
  <c r="V10" i="1"/>
  <c r="U10" i="1" a="1"/>
  <c r="U10" i="1" s="1"/>
  <c r="P10" i="1"/>
  <c r="N10" i="1"/>
  <c r="O10" i="1" s="1"/>
  <c r="M10" i="1"/>
  <c r="L10" i="1"/>
  <c r="K10" i="1"/>
  <c r="W10" i="1" s="1"/>
  <c r="J10" i="1"/>
  <c r="I10" i="1"/>
  <c r="H10" i="1"/>
  <c r="S10" i="1" s="1"/>
  <c r="G10" i="1"/>
  <c r="F10" i="1"/>
  <c r="E10" i="1"/>
  <c r="D10" i="1"/>
  <c r="C10" i="1"/>
  <c r="B10" i="1"/>
  <c r="V9" i="1"/>
  <c r="U9" i="1" a="1"/>
  <c r="U9" i="1" s="1"/>
  <c r="P9" i="1"/>
  <c r="N9" i="1"/>
  <c r="O9" i="1" s="1"/>
  <c r="M9" i="1"/>
  <c r="L9" i="1"/>
  <c r="K9" i="1"/>
  <c r="J9" i="1"/>
  <c r="I9" i="1"/>
  <c r="H9" i="1"/>
  <c r="S9" i="1" s="1"/>
  <c r="G9" i="1"/>
  <c r="F9" i="1"/>
  <c r="E9" i="1"/>
  <c r="D9" i="1"/>
  <c r="C9" i="1"/>
  <c r="R9" i="1" s="1"/>
  <c r="B9" i="1"/>
  <c r="V8" i="1"/>
  <c r="U8" i="1" a="1"/>
  <c r="U8" i="1" s="1"/>
  <c r="R8" i="1"/>
  <c r="P8" i="1"/>
  <c r="N8" i="1"/>
  <c r="W8" i="1" s="1"/>
  <c r="M8" i="1"/>
  <c r="L8" i="1"/>
  <c r="K8" i="1"/>
  <c r="T8" i="1" s="1"/>
  <c r="J8" i="1"/>
  <c r="I8" i="1"/>
  <c r="H8" i="1"/>
  <c r="S8" i="1" s="1"/>
  <c r="G8" i="1"/>
  <c r="F8" i="1"/>
  <c r="E8" i="1"/>
  <c r="D8" i="1"/>
  <c r="C8" i="1"/>
  <c r="B8" i="1"/>
  <c r="V7" i="1"/>
  <c r="U7" i="1" a="1"/>
  <c r="U7" i="1" s="1"/>
  <c r="P7" i="1"/>
  <c r="N7" i="1"/>
  <c r="O7" i="1" s="1"/>
  <c r="M7" i="1"/>
  <c r="L7" i="1"/>
  <c r="K7" i="1"/>
  <c r="T7" i="1" s="1"/>
  <c r="J7" i="1"/>
  <c r="I7" i="1"/>
  <c r="H7" i="1"/>
  <c r="S7" i="1" s="1"/>
  <c r="G7" i="1"/>
  <c r="F7" i="1"/>
  <c r="E7" i="1"/>
  <c r="D7" i="1"/>
  <c r="C7" i="1"/>
  <c r="B7" i="1"/>
  <c r="V6" i="1"/>
  <c r="U6" i="1" a="1"/>
  <c r="U6" i="1" s="1"/>
  <c r="S6" i="1"/>
  <c r="R6" i="1"/>
  <c r="P6" i="1"/>
  <c r="N6" i="1"/>
  <c r="O6" i="1" s="1"/>
  <c r="M6" i="1"/>
  <c r="L6" i="1"/>
  <c r="K6" i="1"/>
  <c r="J6" i="1"/>
  <c r="I6" i="1"/>
  <c r="H6" i="1"/>
  <c r="G6" i="1"/>
  <c r="F6" i="1"/>
  <c r="E6" i="1"/>
  <c r="D6" i="1"/>
  <c r="C6" i="1"/>
  <c r="B6" i="1"/>
  <c r="Z5" i="18"/>
  <c r="F2" i="18"/>
  <c r="X38" i="1" s="1"/>
  <c r="I5" i="18"/>
  <c r="D2" i="18" l="1"/>
  <c r="I12" i="17" s="1"/>
  <c r="X60" i="1"/>
  <c r="Y60" i="1" s="1"/>
  <c r="X50" i="1"/>
  <c r="X53" i="1"/>
  <c r="X69" i="1"/>
  <c r="X80" i="1"/>
  <c r="X40" i="1"/>
  <c r="X49" i="1"/>
  <c r="X59" i="1"/>
  <c r="X68" i="1"/>
  <c r="X29" i="1"/>
  <c r="X22" i="1"/>
  <c r="X26" i="1"/>
  <c r="X13" i="1"/>
  <c r="X25" i="1"/>
  <c r="X52" i="1"/>
  <c r="X67" i="1"/>
  <c r="X92" i="1"/>
  <c r="X11" i="1"/>
  <c r="X23" i="1"/>
  <c r="X24" i="1"/>
  <c r="X36" i="1"/>
  <c r="X37" i="1"/>
  <c r="X51" i="1"/>
  <c r="X54" i="1"/>
  <c r="X55" i="1"/>
  <c r="X56" i="1"/>
  <c r="X78" i="1"/>
  <c r="X95" i="1"/>
  <c r="X10" i="1"/>
  <c r="X15" i="1"/>
  <c r="X20" i="1"/>
  <c r="X34" i="1"/>
  <c r="X76" i="1"/>
  <c r="X86" i="1"/>
  <c r="X93" i="1"/>
  <c r="X9" i="1"/>
  <c r="X6" i="1"/>
  <c r="X44" i="1"/>
  <c r="X63" i="1"/>
  <c r="X74" i="1"/>
  <c r="X12" i="1"/>
  <c r="X57" i="1"/>
  <c r="X96" i="1"/>
  <c r="X21" i="1"/>
  <c r="X48" i="1"/>
  <c r="X94" i="1"/>
  <c r="X47" i="1"/>
  <c r="X8" i="1"/>
  <c r="X46" i="1"/>
  <c r="X64" i="1"/>
  <c r="X75" i="1"/>
  <c r="X19" i="1"/>
  <c r="X33" i="1"/>
  <c r="X45" i="1"/>
  <c r="X81" i="1"/>
  <c r="X90" i="1"/>
  <c r="X91" i="1"/>
  <c r="X7" i="1"/>
  <c r="X17" i="1"/>
  <c r="X32" i="1"/>
  <c r="X73" i="1"/>
  <c r="X88" i="1"/>
  <c r="X39" i="1"/>
  <c r="X79" i="1"/>
  <c r="X18" i="1"/>
  <c r="X66" i="1"/>
  <c r="X89" i="1"/>
  <c r="X35" i="1"/>
  <c r="X77" i="1"/>
  <c r="X65" i="1"/>
  <c r="X16" i="1"/>
  <c r="X27" i="1"/>
  <c r="X28" i="1"/>
  <c r="Y28" i="1" s="1"/>
  <c r="X43" i="1"/>
  <c r="X62" i="1"/>
  <c r="Y62" i="1" s="1"/>
  <c r="X72" i="1"/>
  <c r="X87" i="1"/>
  <c r="X31" i="1"/>
  <c r="X42" i="1"/>
  <c r="X58" i="1"/>
  <c r="X85" i="1"/>
  <c r="X61" i="1"/>
  <c r="X71" i="1"/>
  <c r="X82" i="1"/>
  <c r="X14" i="1"/>
  <c r="X30" i="1"/>
  <c r="X41" i="1"/>
  <c r="X70" i="1"/>
  <c r="X83" i="1"/>
  <c r="X84" i="1"/>
  <c r="W77" i="1"/>
  <c r="W81" i="1"/>
  <c r="T18" i="1"/>
  <c r="W39" i="1"/>
  <c r="W15" i="1"/>
  <c r="T38" i="1"/>
  <c r="Q12" i="1"/>
  <c r="W66" i="1"/>
  <c r="W69" i="1"/>
  <c r="T70" i="1"/>
  <c r="Q96" i="1"/>
  <c r="Q62" i="1"/>
  <c r="W65" i="1"/>
  <c r="Q95" i="1"/>
  <c r="W11" i="1"/>
  <c r="Q15" i="1"/>
  <c r="W94" i="1"/>
  <c r="W28" i="1"/>
  <c r="W49" i="1"/>
  <c r="Q60" i="1"/>
  <c r="W93" i="1"/>
  <c r="W6" i="1"/>
  <c r="Q9" i="1"/>
  <c r="Q59" i="1"/>
  <c r="Q89" i="1"/>
  <c r="W90" i="1"/>
  <c r="Q28" i="1"/>
  <c r="Q49" i="1"/>
  <c r="Q55" i="1"/>
  <c r="O54" i="1"/>
  <c r="O39" i="1"/>
  <c r="Q39" i="1" s="1"/>
  <c r="Y39" i="1" s="1"/>
  <c r="O90" i="1"/>
  <c r="Q90" i="1" s="1"/>
  <c r="W21" i="1"/>
  <c r="W25" i="1"/>
  <c r="Q54" i="1"/>
  <c r="W57" i="1"/>
  <c r="W58" i="1"/>
  <c r="W60" i="1"/>
  <c r="Q14" i="1"/>
  <c r="W89" i="1"/>
  <c r="T10" i="1"/>
  <c r="W41" i="1"/>
  <c r="Q6" i="1"/>
  <c r="W63" i="1"/>
  <c r="W26" i="1"/>
  <c r="T28" i="1"/>
  <c r="Q32" i="1"/>
  <c r="W43" i="1"/>
  <c r="T46" i="1"/>
  <c r="Q64" i="1"/>
  <c r="Y64" i="1" s="1"/>
  <c r="T74" i="1"/>
  <c r="Q76" i="1"/>
  <c r="T77" i="1"/>
  <c r="Q78" i="1"/>
  <c r="W80" i="1"/>
  <c r="W92" i="1"/>
  <c r="T95" i="1"/>
  <c r="W22" i="1"/>
  <c r="W7" i="1"/>
  <c r="T59" i="1"/>
  <c r="W61" i="1"/>
  <c r="T62" i="1"/>
  <c r="T6" i="1"/>
  <c r="O11" i="1"/>
  <c r="Q11" i="1" s="1"/>
  <c r="T42" i="1"/>
  <c r="Y42" i="1" s="1"/>
  <c r="T13" i="1"/>
  <c r="W45" i="1"/>
  <c r="T49" i="1"/>
  <c r="Y49" i="1" s="1"/>
  <c r="Q81" i="1"/>
  <c r="Q34" i="1"/>
  <c r="Y34" i="1" s="1"/>
  <c r="W23" i="1"/>
  <c r="W30" i="1"/>
  <c r="T64" i="1"/>
  <c r="W31" i="1"/>
  <c r="R14" i="1"/>
  <c r="R15" i="1"/>
  <c r="W29" i="1"/>
  <c r="R34" i="1"/>
  <c r="W35" i="1"/>
  <c r="Q46" i="1"/>
  <c r="Q50" i="1"/>
  <c r="Q66" i="1"/>
  <c r="W67" i="1"/>
  <c r="Q16" i="1"/>
  <c r="Q52" i="1"/>
  <c r="Q68" i="1"/>
  <c r="Q82" i="1"/>
  <c r="Q86" i="1"/>
  <c r="Q17" i="1"/>
  <c r="T34" i="1"/>
  <c r="Q37" i="1"/>
  <c r="Q53" i="1"/>
  <c r="Q83" i="1"/>
  <c r="Q84" i="1"/>
  <c r="Q88" i="1"/>
  <c r="R26" i="1"/>
  <c r="Q26" i="1"/>
  <c r="R7" i="1"/>
  <c r="Q7" i="1"/>
  <c r="T40" i="1"/>
  <c r="W40" i="1"/>
  <c r="W52" i="1"/>
  <c r="T52" i="1"/>
  <c r="T79" i="1"/>
  <c r="W79" i="1"/>
  <c r="W91" i="1"/>
  <c r="T91" i="1"/>
  <c r="T12" i="1"/>
  <c r="W12" i="1"/>
  <c r="T20" i="1"/>
  <c r="W20" i="1"/>
  <c r="O51" i="1"/>
  <c r="Q51" i="1" s="1"/>
  <c r="W51" i="1"/>
  <c r="R65" i="1"/>
  <c r="Q65" i="1"/>
  <c r="W32" i="1"/>
  <c r="T32" i="1"/>
  <c r="Y32" i="1" s="1"/>
  <c r="T71" i="1"/>
  <c r="W71" i="1"/>
  <c r="O31" i="1"/>
  <c r="Q31" i="1" s="1"/>
  <c r="R38" i="1"/>
  <c r="Q38" i="1"/>
  <c r="T83" i="1"/>
  <c r="W83" i="1"/>
  <c r="W24" i="1"/>
  <c r="T24" i="1"/>
  <c r="W44" i="1"/>
  <c r="O44" i="1"/>
  <c r="Q44" i="1" s="1"/>
  <c r="Y44" i="1" s="1"/>
  <c r="O63" i="1"/>
  <c r="Q63" i="1" s="1"/>
  <c r="Y63" i="1" s="1"/>
  <c r="W88" i="1"/>
  <c r="T88" i="1"/>
  <c r="T17" i="1"/>
  <c r="W17" i="1"/>
  <c r="R21" i="1"/>
  <c r="T48" i="1"/>
  <c r="W48" i="1"/>
  <c r="O27" i="1"/>
  <c r="Q27" i="1" s="1"/>
  <c r="R46" i="1"/>
  <c r="O8" i="1"/>
  <c r="Q8" i="1" s="1"/>
  <c r="R85" i="1"/>
  <c r="Q85" i="1"/>
  <c r="W33" i="1"/>
  <c r="T33" i="1"/>
  <c r="R77" i="1"/>
  <c r="Q77" i="1"/>
  <c r="R29" i="1"/>
  <c r="Q29" i="1"/>
  <c r="R41" i="1"/>
  <c r="Q41" i="1"/>
  <c r="Y24" i="1"/>
  <c r="T47" i="1"/>
  <c r="W47" i="1"/>
  <c r="O35" i="1"/>
  <c r="Q35" i="1" s="1"/>
  <c r="W68" i="1"/>
  <c r="T68" i="1"/>
  <c r="R57" i="1"/>
  <c r="R18" i="1"/>
  <c r="Q18" i="1"/>
  <c r="W72" i="1"/>
  <c r="T72" i="1"/>
  <c r="R10" i="1"/>
  <c r="Q10" i="1"/>
  <c r="R30" i="1"/>
  <c r="Q30" i="1"/>
  <c r="Q69" i="1"/>
  <c r="R69" i="1"/>
  <c r="W16" i="1"/>
  <c r="T16" i="1"/>
  <c r="W55" i="1"/>
  <c r="T55" i="1"/>
  <c r="Q61" i="1"/>
  <c r="R61" i="1"/>
  <c r="W87" i="1"/>
  <c r="T87" i="1"/>
  <c r="O94" i="1"/>
  <c r="Q94" i="1" s="1"/>
  <c r="W36" i="1"/>
  <c r="T36" i="1"/>
  <c r="W56" i="1"/>
  <c r="T56" i="1"/>
  <c r="W9" i="1"/>
  <c r="T9" i="1"/>
  <c r="O67" i="1"/>
  <c r="Q67" i="1" s="1"/>
  <c r="W75" i="1"/>
  <c r="O75" i="1"/>
  <c r="Q75" i="1" s="1"/>
  <c r="O80" i="1"/>
  <c r="Q80" i="1" s="1"/>
  <c r="Q87" i="1"/>
  <c r="R79" i="1"/>
  <c r="Q79" i="1"/>
  <c r="O21" i="1"/>
  <c r="Q21" i="1" s="1"/>
  <c r="W50" i="1"/>
  <c r="T50" i="1"/>
  <c r="O57" i="1"/>
  <c r="Q57" i="1" s="1"/>
  <c r="W73" i="1"/>
  <c r="T73" i="1"/>
  <c r="T60" i="1"/>
  <c r="W84" i="1"/>
  <c r="W86" i="1"/>
  <c r="T86" i="1"/>
  <c r="T96" i="1"/>
  <c r="R43" i="1"/>
  <c r="Q43" i="1"/>
  <c r="W14" i="1"/>
  <c r="T14" i="1"/>
  <c r="T25" i="1"/>
  <c r="R56" i="1"/>
  <c r="Q56" i="1"/>
  <c r="Q33" i="1"/>
  <c r="W76" i="1"/>
  <c r="W78" i="1"/>
  <c r="O93" i="1"/>
  <c r="Q93" i="1" s="1"/>
  <c r="R74" i="1"/>
  <c r="Q74" i="1"/>
  <c r="W37" i="1"/>
  <c r="T37" i="1"/>
  <c r="R20" i="1"/>
  <c r="Q20" i="1"/>
  <c r="W19" i="1"/>
  <c r="T19" i="1"/>
  <c r="R25" i="1"/>
  <c r="Q25" i="1"/>
  <c r="R92" i="1"/>
  <c r="Q92" i="1"/>
  <c r="Y27" i="1" l="1"/>
  <c r="Y70" i="1"/>
  <c r="Y45" i="1"/>
  <c r="Y13" i="1"/>
  <c r="Y35" i="1"/>
  <c r="Y26" i="1"/>
  <c r="Y59" i="1"/>
  <c r="Y19" i="1"/>
  <c r="Y30" i="1"/>
  <c r="Y29" i="1"/>
  <c r="Y22" i="1"/>
  <c r="Y9" i="1"/>
  <c r="Y86" i="1"/>
  <c r="Y53" i="1"/>
  <c r="Y88" i="1"/>
  <c r="Y20" i="1"/>
  <c r="Y58" i="1"/>
  <c r="Y66" i="1"/>
  <c r="Y36" i="1"/>
  <c r="Y23" i="1"/>
  <c r="Y72" i="1"/>
  <c r="Y73" i="1"/>
  <c r="Y85" i="1"/>
  <c r="Y54" i="1"/>
  <c r="Y15" i="1"/>
  <c r="Y82" i="1"/>
  <c r="Y8" i="1"/>
  <c r="Y81" i="1"/>
  <c r="Y57" i="1"/>
  <c r="Y46" i="1"/>
  <c r="Y90" i="1"/>
  <c r="Y52" i="1"/>
  <c r="Y71" i="1"/>
  <c r="Y16" i="1"/>
  <c r="Y67" i="1"/>
  <c r="Y74" i="1"/>
  <c r="Y48" i="1"/>
  <c r="Y65" i="1"/>
  <c r="Y11" i="1"/>
  <c r="Y96" i="1"/>
  <c r="Y51" i="1"/>
  <c r="Y6" i="1"/>
  <c r="Y77" i="1"/>
  <c r="Y84" i="1"/>
  <c r="Y89" i="1"/>
  <c r="Y95" i="1"/>
  <c r="Y18" i="1"/>
  <c r="Y93" i="1"/>
  <c r="Y94" i="1"/>
  <c r="Y83" i="1"/>
  <c r="Y50" i="1"/>
  <c r="Y38" i="1"/>
  <c r="Y10" i="1"/>
  <c r="Y41" i="1"/>
  <c r="Y47" i="1"/>
  <c r="Y78" i="1"/>
  <c r="Y31" i="1"/>
  <c r="Y40" i="1"/>
  <c r="Y21" i="1"/>
  <c r="Y61" i="1"/>
  <c r="Y14" i="1"/>
  <c r="Y80" i="1"/>
  <c r="Y55" i="1"/>
  <c r="Y37" i="1"/>
  <c r="Y17" i="1"/>
  <c r="Y7" i="1"/>
  <c r="Y76" i="1"/>
  <c r="Y68" i="1"/>
  <c r="Y25" i="1"/>
  <c r="Y12" i="1"/>
  <c r="Y91" i="1"/>
  <c r="Y43" i="1"/>
  <c r="Y75" i="1"/>
  <c r="Y69" i="1"/>
  <c r="Y56" i="1"/>
  <c r="Y79" i="1"/>
  <c r="Y33" i="1"/>
  <c r="Y92" i="1"/>
  <c r="Y87" i="1"/>
  <c r="U5" i="1" a="1"/>
  <c r="U5" i="1" s="1"/>
  <c r="B5" i="1" l="1"/>
  <c r="U3" i="1" l="1"/>
  <c r="C5" i="1" l="1"/>
  <c r="N5" i="1" l="1"/>
  <c r="O5" i="1" s="1"/>
  <c r="J5" i="1" l="1"/>
  <c r="R5" i="1" l="1"/>
  <c r="R3" i="1" l="1"/>
  <c r="Q5" i="1" l="1"/>
  <c r="V5" i="1" l="1"/>
  <c r="V3" i="1" s="1"/>
  <c r="P5" i="1"/>
  <c r="M5" i="1"/>
  <c r="L5" i="1"/>
  <c r="K5" i="1"/>
  <c r="W5" i="1" s="1"/>
  <c r="I5" i="1"/>
  <c r="H5" i="1"/>
  <c r="S5" i="1" s="1"/>
  <c r="S3" i="1" s="1"/>
  <c r="G5" i="1"/>
  <c r="F5" i="1"/>
  <c r="X5" i="1" s="1"/>
  <c r="X3" i="1" s="1"/>
  <c r="E5" i="1"/>
  <c r="D5" i="1"/>
  <c r="T5" i="1" l="1"/>
  <c r="Y5" i="1" s="1"/>
  <c r="T3" i="1" l="1"/>
  <c r="W3" i="1"/>
  <c r="Q3" i="1"/>
  <c r="Y3" i="1" l="1"/>
  <c r="I7" i="17" l="1"/>
  <c r="I8" i="17" s="1"/>
  <c r="I1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<sst xmlns="http://schemas.openxmlformats.org/spreadsheetml/2006/main" count="1838" uniqueCount="333">
  <si>
    <t>Settlement AMT (KRW)</t>
    <phoneticPr fontId="6" type="noConversion"/>
  </si>
  <si>
    <t>Copy-Paste</t>
    <phoneticPr fontId="6" type="noConversion"/>
  </si>
  <si>
    <t>No</t>
    <phoneticPr fontId="7" type="noConversion"/>
  </si>
  <si>
    <t>ADD DT</t>
    <phoneticPr fontId="7" type="noConversion"/>
  </si>
  <si>
    <t>MBL</t>
    <phoneticPr fontId="7" type="noConversion"/>
  </si>
  <si>
    <t>HBL</t>
    <phoneticPr fontId="7" type="noConversion"/>
  </si>
  <si>
    <t>CNEE Name</t>
    <phoneticPr fontId="7" type="noConversion"/>
  </si>
  <si>
    <t>Clearance Type</t>
    <phoneticPr fontId="7" type="noConversion"/>
  </si>
  <si>
    <t>INVOICE
VALUE</t>
    <phoneticPr fontId="7" type="noConversion"/>
  </si>
  <si>
    <t>PKG</t>
    <phoneticPr fontId="7" type="noConversion"/>
  </si>
  <si>
    <t>G.WT</t>
    <phoneticPr fontId="7" type="noConversion"/>
  </si>
  <si>
    <t>V.WT</t>
    <phoneticPr fontId="7" type="noConversion"/>
  </si>
  <si>
    <t>C.WT</t>
    <phoneticPr fontId="7" type="noConversion"/>
  </si>
  <si>
    <r>
      <rPr>
        <b/>
        <sz val="10"/>
        <rFont val="맑은 고딕"/>
        <family val="3"/>
        <charset val="129"/>
      </rPr>
      <t>관우회</t>
    </r>
    <r>
      <rPr>
        <b/>
        <sz val="10"/>
        <rFont val="Calibri"/>
        <family val="2"/>
      </rPr>
      <t xml:space="preserve"> 
</t>
    </r>
    <r>
      <rPr>
        <b/>
        <sz val="10"/>
        <rFont val="맑은 고딕"/>
        <family val="3"/>
        <charset val="129"/>
      </rPr>
      <t>창고</t>
    </r>
    <r>
      <rPr>
        <b/>
        <sz val="10"/>
        <rFont val="Calibri"/>
        <family val="2"/>
      </rPr>
      <t xml:space="preserve"> </t>
    </r>
    <r>
      <rPr>
        <b/>
        <sz val="10"/>
        <rFont val="맑은 고딕"/>
        <family val="3"/>
        <charset val="129"/>
      </rPr>
      <t>비용</t>
    </r>
    <r>
      <rPr>
        <b/>
        <sz val="10"/>
        <rFont val="Calibri"/>
        <family val="2"/>
      </rPr>
      <t xml:space="preserve">
(</t>
    </r>
    <r>
      <rPr>
        <b/>
        <sz val="10"/>
        <rFont val="맑은 고딕"/>
        <family val="2"/>
        <charset val="129"/>
      </rPr>
      <t>세관창고료)</t>
    </r>
    <phoneticPr fontId="7" type="noConversion"/>
  </si>
  <si>
    <t>Total
AMT</t>
    <phoneticPr fontId="7" type="noConversion"/>
  </si>
  <si>
    <t>Arrival Date</t>
  </si>
  <si>
    <t>POL</t>
  </si>
  <si>
    <t>MBL</t>
  </si>
  <si>
    <t>HBL</t>
  </si>
  <si>
    <t>CNEE Name</t>
  </si>
  <si>
    <t>CNEE Mobile</t>
  </si>
  <si>
    <t>CNEE Zipcd</t>
  </si>
  <si>
    <t>PKG</t>
  </si>
  <si>
    <t>G.WT</t>
  </si>
  <si>
    <t>V.WT</t>
  </si>
  <si>
    <t>C.WT</t>
  </si>
  <si>
    <t>Clearance Type</t>
  </si>
  <si>
    <t>Invoice Value</t>
  </si>
  <si>
    <t>반입</t>
  </si>
  <si>
    <t>수리</t>
  </si>
  <si>
    <t>반출</t>
  </si>
  <si>
    <t>택배사인계</t>
  </si>
  <si>
    <t>배송완료</t>
  </si>
  <si>
    <t>SHPR</t>
  </si>
  <si>
    <t>SHPR Name</t>
  </si>
  <si>
    <t>SHPR ADDR</t>
  </si>
  <si>
    <t>Freight Team</t>
  </si>
  <si>
    <t>Incoterms</t>
  </si>
  <si>
    <t>Box ID</t>
    <phoneticPr fontId="6" type="noConversion"/>
  </si>
  <si>
    <t>Box Code</t>
  </si>
  <si>
    <t>Delivery No</t>
  </si>
  <si>
    <t>FLT No</t>
  </si>
  <si>
    <t>CARRIER</t>
  </si>
  <si>
    <t>DPTR PTNR</t>
  </si>
  <si>
    <t>관세사</t>
  </si>
  <si>
    <t>신용/착불</t>
  </si>
  <si>
    <t>정정사유</t>
  </si>
  <si>
    <t>목록(Manifest)</t>
  </si>
  <si>
    <t>일반(목록배제,Normal-Manifest Exception)</t>
  </si>
  <si>
    <t>일반(NORMAL)</t>
  </si>
  <si>
    <t>간이(Simple)</t>
  </si>
  <si>
    <t>개인통관부호 미제출</t>
  </si>
  <si>
    <t>Type</t>
    <phoneticPr fontId="6" type="noConversion"/>
  </si>
  <si>
    <t>Value</t>
    <phoneticPr fontId="6" type="noConversion"/>
  </si>
  <si>
    <t>목록</t>
    <phoneticPr fontId="6" type="noConversion"/>
  </si>
  <si>
    <t>선별(검사,Manifest-Inspection)</t>
  </si>
  <si>
    <t>**** 2021.12 입항분부터 청구</t>
    <phoneticPr fontId="6" type="noConversion"/>
  </si>
  <si>
    <t>상품가격/구간</t>
    <phoneticPr fontId="6" type="noConversion"/>
  </si>
  <si>
    <t>관우회 창고 비용 (HAWB)</t>
    <phoneticPr fontId="6" type="noConversion"/>
  </si>
  <si>
    <t>비고</t>
    <phoneticPr fontId="6" type="noConversion"/>
  </si>
  <si>
    <t>TV만 적용</t>
    <phoneticPr fontId="6" type="noConversion"/>
  </si>
  <si>
    <t>TV + 고가 화물 모두 적용</t>
    <phoneticPr fontId="6" type="noConversion"/>
  </si>
  <si>
    <t>금액</t>
    <phoneticPr fontId="6" type="noConversion"/>
  </si>
  <si>
    <t>[ 영세율 ]</t>
    <phoneticPr fontId="15" type="noConversion"/>
  </si>
  <si>
    <t>DESC.</t>
    <phoneticPr fontId="15" type="noConversion"/>
  </si>
  <si>
    <t>Quantity</t>
    <phoneticPr fontId="15" type="noConversion"/>
  </si>
  <si>
    <t>Weight</t>
    <phoneticPr fontId="15" type="noConversion"/>
  </si>
  <si>
    <t>요율</t>
    <phoneticPr fontId="15" type="noConversion"/>
  </si>
  <si>
    <t>TOTAL
 (KRW)</t>
    <phoneticPr fontId="15" type="noConversion"/>
  </si>
  <si>
    <t>TOTAL</t>
    <phoneticPr fontId="15" type="noConversion"/>
  </si>
  <si>
    <t>Ceiling</t>
    <phoneticPr fontId="6" type="noConversion"/>
  </si>
  <si>
    <t>AFT</t>
    <phoneticPr fontId="6" type="noConversion"/>
  </si>
  <si>
    <t>고객사</t>
  </si>
  <si>
    <t>HBL NO</t>
  </si>
  <si>
    <t>CNEE NAME</t>
  </si>
  <si>
    <t>물류센터용역
수수료</t>
  </si>
  <si>
    <t>현지 반송 
수수료</t>
  </si>
  <si>
    <t>현지 반송 
실비</t>
  </si>
  <si>
    <t>보관
수수료</t>
  </si>
  <si>
    <t>안심포장
수수료</t>
  </si>
  <si>
    <t>POL</t>
    <phoneticPr fontId="6" type="noConversion"/>
  </si>
  <si>
    <t>LHR</t>
    <phoneticPr fontId="6" type="noConversion"/>
  </si>
  <si>
    <t>Dest</t>
    <phoneticPr fontId="6" type="noConversion"/>
  </si>
  <si>
    <t>3PL</t>
    <phoneticPr fontId="6" type="noConversion"/>
  </si>
  <si>
    <t>Base AFT</t>
    <phoneticPr fontId="6" type="noConversion"/>
  </si>
  <si>
    <t>Kg</t>
    <phoneticPr fontId="6" type="noConversion"/>
  </si>
  <si>
    <t>Add AFT</t>
    <phoneticPr fontId="6" type="noConversion"/>
  </si>
  <si>
    <r>
      <rPr>
        <b/>
        <sz val="10"/>
        <rFont val="맑은 고딕"/>
        <family val="3"/>
        <charset val="129"/>
      </rPr>
      <t>기타</t>
    </r>
    <r>
      <rPr>
        <b/>
        <sz val="10"/>
        <rFont val="Calibri"/>
        <family val="2"/>
      </rPr>
      <t xml:space="preserve">
(</t>
    </r>
    <r>
      <rPr>
        <b/>
        <sz val="10"/>
        <rFont val="맑은 고딕"/>
        <family val="2"/>
        <charset val="129"/>
      </rPr>
      <t>영국수수료)</t>
    </r>
    <phoneticPr fontId="6" type="noConversion"/>
  </si>
  <si>
    <t>TO</t>
    <phoneticPr fontId="15" type="noConversion"/>
  </si>
  <si>
    <t xml:space="preserve">INFOSCAPE CO., LTD.
21, Yeoksam-ro 8-gil, Gangnam-gu #300 (Yeoksam-dong)
Seoul
KOREA, REPUBLIC OF
</t>
    <phoneticPr fontId="15" type="noConversion"/>
  </si>
  <si>
    <t>FROM</t>
    <phoneticPr fontId="15" type="noConversion"/>
  </si>
  <si>
    <t>LHR</t>
    <phoneticPr fontId="15" type="noConversion"/>
  </si>
  <si>
    <t>SUB TOTAL</t>
    <phoneticPr fontId="15" type="noConversion"/>
  </si>
  <si>
    <t>수출 반송</t>
    <phoneticPr fontId="15" type="noConversion"/>
  </si>
  <si>
    <t>전월 대신택배 납부 건 이월 건</t>
    <phoneticPr fontId="15" type="noConversion"/>
  </si>
  <si>
    <t>우체국송장  BOX</t>
    <phoneticPr fontId="15" type="noConversion"/>
  </si>
  <si>
    <t>묶음배송
수수료</t>
  </si>
  <si>
    <t>재포장
수수료</t>
  </si>
  <si>
    <t>BOX 추가</t>
  </si>
  <si>
    <t>사진 촬영 
수수료</t>
  </si>
  <si>
    <t>기타</t>
  </si>
  <si>
    <t>합계</t>
    <phoneticPr fontId="24" type="noConversion"/>
  </si>
  <si>
    <t>이현주</t>
  </si>
  <si>
    <t>홍현기</t>
  </si>
  <si>
    <t>최유미</t>
  </si>
  <si>
    <t>날짜</t>
    <phoneticPr fontId="24" type="noConversion"/>
  </si>
  <si>
    <t>변경사항</t>
    <phoneticPr fontId="24" type="noConversion"/>
  </si>
  <si>
    <t xml:space="preserve">1) 인포스케이프 (영국) : LHR (기본 8,600&gt;8,710원 // 추가 2,150&gt;2,260원)
  - AFT : GBP 0.10/kg
  - FSC : GBP 0.04/kg 
  - TTL : GBP 0.14/kg &gt; KRW 230/kg
    &gt; 기본 0.5kg 110원, 추가 0.5kg 110원 각각 인상 </t>
    <phoneticPr fontId="24" type="noConversion"/>
  </si>
  <si>
    <t xml:space="preserve">2) 인포스케이프 (미국) : PDX (기본 4,300&gt;4,360원 // 추가 1,000&gt;1,060원)
   - FSC : USD 0.10kg (KRW 120/kg, 미국 전 거점 적용) 
    &gt; 기본 0.5kg 60원, 추가 0.5kg 60원 각각 인상 </t>
    <phoneticPr fontId="24" type="noConversion"/>
  </si>
  <si>
    <t>1) 인포스케이프 (미국) : PDX (기본 4,360&gt;4,420원 // 추가 1,060&gt;1,120원)
   - AFT : USD 0.10kg (KRW 120/kg) 11월 1일부
    &gt; 기본 0.5kg 60원, 추가 0.5kg 60원 각각 인상</t>
    <phoneticPr fontId="24" type="noConversion"/>
  </si>
  <si>
    <t>1) 인포스케이프 (미국) : PDX (기본 4,420&gt;4,455원 // 추가 1,120&gt;1,155원)
 - TKC : USD 0.06kg (KRW 70/kg) 12월 1일부
 &gt; 기본 0.5kg 35원, 추가 0.5kg 35원 각각 인상
2) 고가화물(인보이스총금액) : 관우회 창고 비용 청구</t>
    <phoneticPr fontId="24" type="noConversion"/>
  </si>
  <si>
    <t>1)인포스케이프 (미국) : PDX 인상 (기본 4,455&gt;4,515원 // 추가 1,155&gt;1,215원)
   - FSC : USD 0.1kg (KRW 70/kg) 1월 1일부
    &gt; 기본 0.5kg 60원, 추가 0.5kg 60원 각각 인상</t>
    <phoneticPr fontId="24" type="noConversion"/>
  </si>
  <si>
    <t>1) 인포스케이프 (영국) 운임인상 : LHR
- 3/16 : FSC 0.07 &gt; 120원 (60원/60원
▶ 기존 : Base 8,710원 // Per 2,260원 &gt; 변경 : Base 8,770원 // Per 2,320원
- 3/23 : AFT 0.30 &gt; 490원 (245원/245원)
▶기존 : Base 8,770원 // Per 2,320원 &gt; 변경 : Base 9,015원 // Per 2,565원</t>
    <phoneticPr fontId="24" type="noConversion"/>
  </si>
  <si>
    <t>1)인포스케이프 (영국) 운임인상 : LHR
- 4/1 : THC 0.02 &gt; 30원 (15원/15원) // 적용완료
▶기존 : Base 9,015원 // Per 2,565원 &gt; 변경 : Base 9,030원 // Per 2,580원
2)	인포스케이프 (미국) 운임인상 : PDX
- 5/1 : FSC 0.15 &gt; 190원 (95원/95원) // 익월 정산분 부터 적용
▶기존 : Base 4,515원 // Per 1,215원 &gt; 변경 : Base 4,610원 // Per 1,310원</t>
    <phoneticPr fontId="24" type="noConversion"/>
  </si>
  <si>
    <t>1)	인포스케이프 (미국) 운임인상 : PDX
- 5/1 : FSC 0.15 &gt; 190원 (95원/95원) 
▶기존 : Base 4,515원 // Per 1,215원 &gt; 변경 : Base 4,610원 // Per 1,310원</t>
    <phoneticPr fontId="24" type="noConversion"/>
  </si>
  <si>
    <t>①	인포스케이프 우체국 택배운임인상 : PDX, LHR
- 6/1 : 우체국 운임인상250원 (Base) 
▶ PDX 기존 : 4,610원 // Per 1,310원 &gt; 변경 : Base 4,860원 // Per 1,310원
▶ LHR 기존 : 9,030원 // Per 2,580원 &gt; 변경 : Base 9,280원 // Per 2,580원
-	단, 하기 2개 계정은 CJ택배 변경으로 운임인상 없음 (기존운임 동일적용)
▶  2209093 INFOSCAPE OR 2 (CJ대한통운 / 6/1~)
▶ 2240834 CEO PDX (CJ대한통운 / 6/1~)</t>
    <phoneticPr fontId="24" type="noConversion"/>
  </si>
  <si>
    <t>[7/1] 영국 FSC 0.4 F인상 (630원)
  - LHR 기존 : 9,280원 / Per 2,580원  
  - LHR 변경 : 9,595원 / Per 2,895원 (기본 add 각 315원씩 인상)
[7/1] 미국 FSC 0.2불 인상 (260원)
  - PDX 기존 : 4,860원 / Per 1,310원
  - PDX 변경 : 4,990원 / Per 1,440원 (기본 add 각 130원씩 인상)
[7/14] 영국 FSC 0.05 F 추가 인상 (80원)
- LHR 기존 : 9,595원 / Per 2,895원 
 - LHR 기존 : 9,635원 / Per 2,935원  (기본 add 각 40원씩 인상)</t>
    <phoneticPr fontId="24" type="noConversion"/>
  </si>
  <si>
    <r>
      <rPr>
        <sz val="9"/>
        <rFont val="맑은 고딕"/>
        <family val="2"/>
        <charset val="129"/>
      </rPr>
      <t xml:space="preserve">CEO PDX 우체국 변경으로 인한 운임 인상분 적용 </t>
    </r>
    <r>
      <rPr>
        <sz val="9"/>
        <rFont val="Wingdings"/>
        <family val="2"/>
        <charset val="2"/>
      </rPr>
      <t xml:space="preserve">
</t>
    </r>
    <r>
      <rPr>
        <sz val="9"/>
        <rFont val="Calibri"/>
        <family val="2"/>
      </rPr>
      <t xml:space="preserve">	</t>
    </r>
    <r>
      <rPr>
        <sz val="9"/>
        <rFont val="맑은 고딕"/>
        <family val="2"/>
        <charset val="129"/>
        <scheme val="minor"/>
      </rPr>
      <t>기존</t>
    </r>
    <r>
      <rPr>
        <sz val="9"/>
        <rFont val="Calibri"/>
        <family val="2"/>
      </rPr>
      <t xml:space="preserve"> : Base 4,670</t>
    </r>
    <r>
      <rPr>
        <sz val="9"/>
        <rFont val="맑은 고딕"/>
        <family val="2"/>
        <charset val="129"/>
        <scheme val="minor"/>
      </rPr>
      <t>원</t>
    </r>
    <r>
      <rPr>
        <sz val="9"/>
        <rFont val="Calibri"/>
        <family val="2"/>
      </rPr>
      <t xml:space="preserve"> add 1,370</t>
    </r>
    <r>
      <rPr>
        <sz val="9"/>
        <rFont val="맑은 고딕"/>
        <family val="2"/>
        <charset val="129"/>
        <scheme val="minor"/>
      </rPr>
      <t>원</t>
    </r>
    <r>
      <rPr>
        <sz val="9"/>
        <rFont val="Calibri"/>
        <family val="2"/>
      </rPr>
      <t xml:space="preserve">
</t>
    </r>
    <r>
      <rPr>
        <sz val="9"/>
        <rFont val="Wingdings"/>
        <family val="2"/>
        <charset val="2"/>
      </rPr>
      <t></t>
    </r>
    <r>
      <rPr>
        <sz val="9"/>
        <rFont val="Calibri"/>
        <family val="2"/>
      </rPr>
      <t xml:space="preserve">	</t>
    </r>
    <r>
      <rPr>
        <sz val="9"/>
        <rFont val="맑은 고딕"/>
        <family val="2"/>
        <charset val="129"/>
        <scheme val="minor"/>
      </rPr>
      <t>변경</t>
    </r>
    <r>
      <rPr>
        <sz val="9"/>
        <rFont val="Calibri"/>
        <family val="2"/>
      </rPr>
      <t xml:space="preserve"> : Base 4,920</t>
    </r>
    <r>
      <rPr>
        <sz val="9"/>
        <rFont val="맑은 고딕"/>
        <family val="2"/>
        <charset val="129"/>
        <scheme val="minor"/>
      </rPr>
      <t>원</t>
    </r>
    <r>
      <rPr>
        <sz val="9"/>
        <rFont val="Calibri"/>
        <family val="2"/>
      </rPr>
      <t xml:space="preserve"> add 1,370</t>
    </r>
    <r>
      <rPr>
        <sz val="9"/>
        <rFont val="맑은 고딕"/>
        <family val="2"/>
        <charset val="129"/>
        <scheme val="minor"/>
      </rPr>
      <t>원</t>
    </r>
    <r>
      <rPr>
        <sz val="9"/>
        <rFont val="Calibri"/>
        <family val="2"/>
      </rPr>
      <t xml:space="preserve"> (</t>
    </r>
    <r>
      <rPr>
        <sz val="9"/>
        <rFont val="맑은 고딕"/>
        <family val="2"/>
        <charset val="129"/>
        <scheme val="minor"/>
      </rPr>
      <t>택배사</t>
    </r>
    <r>
      <rPr>
        <sz val="9"/>
        <rFont val="Calibri"/>
        <family val="2"/>
      </rPr>
      <t xml:space="preserve"> CJ &gt;</t>
    </r>
    <r>
      <rPr>
        <sz val="9"/>
        <rFont val="맑은 고딕"/>
        <family val="2"/>
        <charset val="129"/>
        <scheme val="minor"/>
      </rPr>
      <t>우체국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  <scheme val="minor"/>
      </rPr>
      <t>변경</t>
    </r>
    <r>
      <rPr>
        <sz val="9"/>
        <rFont val="Calibri"/>
        <family val="2"/>
      </rPr>
      <t xml:space="preserve"> Base </t>
    </r>
    <r>
      <rPr>
        <sz val="9"/>
        <rFont val="맑은 고딕"/>
        <family val="2"/>
        <charset val="129"/>
        <scheme val="minor"/>
      </rPr>
      <t>운임</t>
    </r>
    <r>
      <rPr>
        <sz val="9"/>
        <rFont val="Calibri"/>
        <family val="2"/>
      </rPr>
      <t xml:space="preserve"> 250</t>
    </r>
    <r>
      <rPr>
        <sz val="9"/>
        <rFont val="맑은 고딕"/>
        <family val="2"/>
        <charset val="129"/>
        <scheme val="minor"/>
      </rPr>
      <t>원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  <scheme val="minor"/>
      </rPr>
      <t>인상</t>
    </r>
    <r>
      <rPr>
        <sz val="9"/>
        <rFont val="Calibri"/>
        <family val="2"/>
      </rPr>
      <t>)</t>
    </r>
    <phoneticPr fontId="24" type="noConversion"/>
  </si>
  <si>
    <r>
      <t>택배사 중량물 할증 비용</t>
    </r>
    <r>
      <rPr>
        <b/>
        <sz val="9"/>
        <rFont val="맑은 고딕"/>
        <family val="3"/>
        <charset val="129"/>
        <scheme val="minor"/>
      </rPr>
      <t xml:space="preserve"> (시행일정 : 23년 1월 16일부)</t>
    </r>
    <r>
      <rPr>
        <sz val="9"/>
        <rFont val="맑은 고딕"/>
        <family val="3"/>
        <charset val="129"/>
        <scheme val="minor"/>
      </rPr>
      <t xml:space="preserve">
1) 2-5kg: 500원
2) 5-10kg: 1,000원 
3) 10-20kg: 3,000원
4) 20-25kg: 11,000원
5) 25-30kg: 15,000원 </t>
    </r>
    <phoneticPr fontId="24" type="noConversion"/>
  </si>
  <si>
    <t>영국 : 기본료 9,635원 &gt; 변경 9,685원 (우체국 50원 인상)
미국 : 기본료 4,920원 &gt; 변경 4,970원 (우체국 50원 인상)</t>
    <phoneticPr fontId="24" type="noConversion"/>
  </si>
  <si>
    <t>특이사항 전달 (LHR)
공지사항 안내 메일 : 2023-05-31 (수) 오후 1:33
-3PL수수료 : $0.5 인상 (670원 인상)
-적용시점 : 23년 6월 1일 도착분부터 적용
6월 입항분부터 인상으로 공지드렸으나,
한 달 유예하여, 7월입항분 부터 반영되었으니 참고 부탁드립니다</t>
    <phoneticPr fontId="24" type="noConversion"/>
  </si>
  <si>
    <t>10/2부터 PDX Base 70원 Add 70원 인상
10/10부터 LHR Base 40원 Add 40원 인상</t>
    <phoneticPr fontId="24" type="noConversion"/>
  </si>
  <si>
    <t>11/1부터 PDX Base 200원 인상</t>
    <phoneticPr fontId="6" type="noConversion"/>
  </si>
  <si>
    <t>PDX</t>
    <phoneticPr fontId="6" type="noConversion"/>
  </si>
  <si>
    <t>Shipper</t>
    <phoneticPr fontId="6" type="noConversion"/>
  </si>
  <si>
    <t>11월 1일 Base 200원 인상</t>
    <phoneticPr fontId="6" type="noConversion"/>
  </si>
  <si>
    <t>영국 3PL
(\4,500)</t>
  </si>
  <si>
    <t>일반통관
(\1,700/\5,000)</t>
  </si>
  <si>
    <r>
      <rPr>
        <b/>
        <sz val="10"/>
        <rFont val="맑은 고딕"/>
        <family val="3"/>
        <charset val="129"/>
      </rPr>
      <t>박스추가비용</t>
    </r>
    <r>
      <rPr>
        <b/>
        <sz val="10"/>
        <rFont val="Calibri"/>
        <family val="3"/>
      </rPr>
      <t xml:space="preserve">
</t>
    </r>
    <r>
      <rPr>
        <b/>
        <sz val="10"/>
        <rFont val="Calibri"/>
        <family val="2"/>
      </rPr>
      <t>KRW 1500</t>
    </r>
    <phoneticPr fontId="7" type="noConversion"/>
  </si>
  <si>
    <t>화물 택배
비용
GTS/대신</t>
    <phoneticPr fontId="7" type="noConversion"/>
  </si>
  <si>
    <t xml:space="preserve">- Overweight
 . 2.1-5KG : KRW 500
  . 5-10KG : KRW 1,000
  . 10-20KG : KRW 3,000
  . 20-25KG : KRW 11,000
  . 25-30KG : KRW 15,000  </t>
    <phoneticPr fontId="7" type="noConversion"/>
  </si>
  <si>
    <t>목록취하(허용배제,Manifest-Drop)</t>
    <phoneticPr fontId="6" type="noConversion"/>
  </si>
  <si>
    <t>일반</t>
    <phoneticPr fontId="6" type="noConversion"/>
  </si>
  <si>
    <t>일반</t>
    <phoneticPr fontId="6" type="noConversion"/>
  </si>
  <si>
    <t>사업자</t>
    <phoneticPr fontId="6" type="noConversion"/>
  </si>
  <si>
    <t>0건</t>
    <phoneticPr fontId="15" type="noConversion"/>
  </si>
  <si>
    <t>12월 1일 Base/Add 각 250원 인상</t>
    <phoneticPr fontId="6" type="noConversion"/>
  </si>
  <si>
    <t>12/1부터 PDX Base 250원 / add 250원 인상</t>
    <phoneticPr fontId="6" type="noConversion"/>
  </si>
  <si>
    <t>상계처리</t>
    <phoneticPr fontId="15" type="noConversion"/>
  </si>
  <si>
    <t xml:space="preserve">LX Pantos Logistics.co. Ltd
LG Gwanghwamoon B/D 4F,
58 Saemunana-ro, Jongno-gu 
SEOUL 150-876
</t>
    <phoneticPr fontId="29" type="noConversion"/>
  </si>
  <si>
    <t>이공우</t>
  </si>
  <si>
    <t>김민호</t>
  </si>
  <si>
    <t>25년 1월 1일 우체국 Base 100원 인상</t>
    <phoneticPr fontId="6" type="noConversion"/>
  </si>
  <si>
    <t>9785+(O5-0.5)/0.5*2935</t>
    <phoneticPr fontId="6" type="noConversion"/>
  </si>
  <si>
    <t>5590+(O5-0.5)/0.5*1690</t>
    <phoneticPr fontId="6" type="noConversion"/>
  </si>
  <si>
    <t>우체국 Lastmile charge</t>
    <phoneticPr fontId="6" type="noConversion"/>
  </si>
  <si>
    <t>No.</t>
    <phoneticPr fontId="6" type="noConversion"/>
  </si>
  <si>
    <t>안혜진</t>
  </si>
  <si>
    <t>LHR</t>
  </si>
  <si>
    <t>완료</t>
  </si>
  <si>
    <t>INFOSCAPE (GBLHR)</t>
  </si>
  <si>
    <t>WWW.EBAY.CO.UK</t>
  </si>
  <si>
    <t>EXW</t>
  </si>
  <si>
    <t>OZ522</t>
  </si>
  <si>
    <t>ASIANA AIRLINES</t>
  </si>
  <si>
    <t>LX PANTOS U.K. LIMITED</t>
  </si>
  <si>
    <t>정운</t>
  </si>
  <si>
    <t>신용</t>
  </si>
  <si>
    <t>우체국</t>
  </si>
  <si>
    <t>김필주</t>
  </si>
  <si>
    <t>오재돌</t>
  </si>
  <si>
    <t>마기환</t>
  </si>
  <si>
    <t>김보림</t>
  </si>
  <si>
    <t>곽동주</t>
  </si>
  <si>
    <t>김진이</t>
  </si>
  <si>
    <t>김찬우</t>
  </si>
  <si>
    <t>도은호</t>
  </si>
  <si>
    <t>Hold Reason</t>
    <phoneticPr fontId="6" type="noConversion"/>
  </si>
  <si>
    <t>총 합계</t>
    <phoneticPr fontId="6" type="noConversion"/>
  </si>
  <si>
    <t>정산BL</t>
    <phoneticPr fontId="6" type="noConversion"/>
  </si>
  <si>
    <t>Total</t>
    <phoneticPr fontId="6" type="noConversion"/>
  </si>
  <si>
    <t>SHPR</t>
    <phoneticPr fontId="24" type="noConversion"/>
  </si>
  <si>
    <t>HBL</t>
    <phoneticPr fontId="24" type="noConversion"/>
  </si>
  <si>
    <t>처리방법</t>
    <phoneticPr fontId="24" type="noConversion"/>
  </si>
  <si>
    <t>상세</t>
    <phoneticPr fontId="24" type="noConversion"/>
  </si>
  <si>
    <t>금액</t>
    <phoneticPr fontId="24" type="noConversion"/>
  </si>
  <si>
    <t>금액 (원)</t>
    <phoneticPr fontId="24" type="noConversion"/>
  </si>
  <si>
    <t>전재원</t>
  </si>
  <si>
    <t>김찬미</t>
  </si>
  <si>
    <t>김미애</t>
  </si>
  <si>
    <t>홍영주</t>
  </si>
  <si>
    <t>박상필</t>
  </si>
  <si>
    <t>PGB250002199</t>
  </si>
  <si>
    <t>임광엽</t>
  </si>
  <si>
    <t>PGB250002200</t>
  </si>
  <si>
    <t>전정관</t>
  </si>
  <si>
    <t>PGB250002207</t>
  </si>
  <si>
    <t>ASIANA AIR</t>
  </si>
  <si>
    <t>PGB250002208</t>
  </si>
  <si>
    <t>PGB250002209</t>
  </si>
  <si>
    <t>임지영</t>
  </si>
  <si>
    <t>PGB250002210</t>
  </si>
  <si>
    <t>정수민</t>
  </si>
  <si>
    <t>PGB250002211</t>
  </si>
  <si>
    <t>양성택</t>
  </si>
  <si>
    <t>PGB250002212</t>
  </si>
  <si>
    <t>PGB250002220</t>
  </si>
  <si>
    <t>김동완</t>
  </si>
  <si>
    <t>PGB250002214</t>
  </si>
  <si>
    <t>차민수</t>
  </si>
  <si>
    <t>PGB250002215</t>
  </si>
  <si>
    <t>서진상</t>
  </si>
  <si>
    <t>PGB250002216</t>
  </si>
  <si>
    <t>PGB250002217</t>
  </si>
  <si>
    <t>PGB250002218</t>
  </si>
  <si>
    <t>PGB250002219</t>
  </si>
  <si>
    <t>류원상</t>
  </si>
  <si>
    <t>PGB250002213</t>
  </si>
  <si>
    <t>PGB250002240</t>
  </si>
  <si>
    <t>박자영</t>
  </si>
  <si>
    <t>AIRZETA CO., LTD</t>
  </si>
  <si>
    <t>PGB250002239</t>
  </si>
  <si>
    <t>PGB250002241</t>
  </si>
  <si>
    <t>심원섭</t>
  </si>
  <si>
    <t>PGB250002242</t>
  </si>
  <si>
    <t>PGB250002243</t>
  </si>
  <si>
    <t>홍성빈</t>
  </si>
  <si>
    <t>PGB250002244</t>
  </si>
  <si>
    <t>변상태</t>
  </si>
  <si>
    <t>PGB250002245</t>
  </si>
  <si>
    <t>구중회</t>
  </si>
  <si>
    <t>PGB250002246</t>
  </si>
  <si>
    <t>이상철</t>
  </si>
  <si>
    <t>PGB250002257</t>
  </si>
  <si>
    <t>안병훈</t>
  </si>
  <si>
    <t>PGB250002275</t>
  </si>
  <si>
    <t>PGB250002259</t>
  </si>
  <si>
    <t>PGB250002260</t>
  </si>
  <si>
    <t>정영훈</t>
  </si>
  <si>
    <t>PGB250002261</t>
  </si>
  <si>
    <t>PGB250002262</t>
  </si>
  <si>
    <t>김열희</t>
  </si>
  <si>
    <t>PGB250002263</t>
  </si>
  <si>
    <t>PGB250002264</t>
  </si>
  <si>
    <t>주식회사 엠아이티</t>
  </si>
  <si>
    <t>[사업자]</t>
  </si>
  <si>
    <t>PGB250002265</t>
  </si>
  <si>
    <t>PGB250002266</t>
  </si>
  <si>
    <t>PGB250002267</t>
  </si>
  <si>
    <t>안용준</t>
  </si>
  <si>
    <t>PGB250002268</t>
  </si>
  <si>
    <t>PGB250002269</t>
  </si>
  <si>
    <t>최정훈</t>
  </si>
  <si>
    <t>PGB250002270</t>
  </si>
  <si>
    <t>PGB250002271</t>
  </si>
  <si>
    <t>황민수</t>
  </si>
  <si>
    <t>PGB250002272</t>
  </si>
  <si>
    <t>PGB250002273</t>
  </si>
  <si>
    <t>임창민</t>
  </si>
  <si>
    <t>WWW.LONDONGUITARSTUDIO.COM</t>
  </si>
  <si>
    <t>PGB250002274</t>
  </si>
  <si>
    <t>김윤기</t>
  </si>
  <si>
    <t>PGB250002258</t>
  </si>
  <si>
    <t>PGB250002293</t>
  </si>
  <si>
    <t>김건민</t>
  </si>
  <si>
    <t>PGB250002294</t>
  </si>
  <si>
    <t>PGB250002295</t>
  </si>
  <si>
    <t>PGB250002296</t>
  </si>
  <si>
    <t>최성열</t>
  </si>
  <si>
    <t>PGB250002297</t>
  </si>
  <si>
    <t>PGB250002298</t>
  </si>
  <si>
    <t>PGB250002299</t>
  </si>
  <si>
    <t>PGB250002300</t>
  </si>
  <si>
    <t>PGB250002301</t>
  </si>
  <si>
    <t>PGB250002302</t>
  </si>
  <si>
    <t>PGB250002303</t>
  </si>
  <si>
    <t>김현우</t>
  </si>
  <si>
    <t>PGB250002304</t>
  </si>
  <si>
    <t>PGB250002305</t>
  </si>
  <si>
    <t>박승기</t>
  </si>
  <si>
    <t>PGB250002306</t>
  </si>
  <si>
    <t>PGB250002314</t>
  </si>
  <si>
    <t>PGB250002329</t>
  </si>
  <si>
    <t>권형숙</t>
  </si>
  <si>
    <t>PGB250002316</t>
  </si>
  <si>
    <t>PGB250002317</t>
  </si>
  <si>
    <t>PGB250002318</t>
  </si>
  <si>
    <t>양재석</t>
  </si>
  <si>
    <t>PGB250002319</t>
  </si>
  <si>
    <t>최광현</t>
  </si>
  <si>
    <t>PGB250002320</t>
  </si>
  <si>
    <t>박종현</t>
  </si>
  <si>
    <t>PGB250002321</t>
  </si>
  <si>
    <t>PGB250002322</t>
  </si>
  <si>
    <t>PGB250002323</t>
  </si>
  <si>
    <t>김하은</t>
  </si>
  <si>
    <t>PGB250002324</t>
  </si>
  <si>
    <t>김정관</t>
  </si>
  <si>
    <t>PGB250002325</t>
  </si>
  <si>
    <t>PGB250002326</t>
  </si>
  <si>
    <t>PGB250002327</t>
  </si>
  <si>
    <t>우혜영</t>
  </si>
  <si>
    <t>PGB250002328</t>
  </si>
  <si>
    <t>PGB250002315</t>
  </si>
  <si>
    <t>PGB250002345</t>
  </si>
  <si>
    <t>서영대</t>
  </si>
  <si>
    <t>PGB250002346</t>
  </si>
  <si>
    <t>PGB250002347</t>
  </si>
  <si>
    <t>김태호</t>
  </si>
  <si>
    <t>PGB250002348</t>
  </si>
  <si>
    <t>PGB250002349</t>
  </si>
  <si>
    <t>이한풍</t>
  </si>
  <si>
    <t>PGB250002350</t>
  </si>
  <si>
    <t>PGB250002357</t>
  </si>
  <si>
    <t>이상열</t>
  </si>
  <si>
    <t>PGB250002358</t>
  </si>
  <si>
    <t>안수일</t>
  </si>
  <si>
    <t>PGB250002359</t>
  </si>
  <si>
    <t>PGB250002360</t>
  </si>
  <si>
    <t>PGB250002361</t>
  </si>
  <si>
    <t>강진구</t>
  </si>
  <si>
    <t>PGB250002362</t>
  </si>
  <si>
    <t>PGB250002369</t>
  </si>
  <si>
    <t>신기철</t>
  </si>
  <si>
    <t>PGB250002364</t>
  </si>
  <si>
    <t>김광명</t>
  </si>
  <si>
    <t>PGB250002365</t>
  </si>
  <si>
    <t>김보배</t>
  </si>
  <si>
    <t>PGB250002366</t>
  </si>
  <si>
    <t>전재익</t>
  </si>
  <si>
    <t>PGB250002367</t>
  </si>
  <si>
    <t>PGB250002368</t>
  </si>
  <si>
    <t>PGB250002363</t>
  </si>
  <si>
    <t>강다민</t>
  </si>
  <si>
    <t>GETS</t>
  </si>
  <si>
    <t>폐기</t>
  </si>
  <si>
    <t>신소영</t>
  </si>
  <si>
    <t>PGB250002161</t>
  </si>
  <si>
    <t>PGB250002162</t>
  </si>
  <si>
    <t>PGB250002170</t>
  </si>
  <si>
    <t>한희구</t>
  </si>
  <si>
    <t>PGB250002172</t>
  </si>
  <si>
    <t>구민회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</si>
</sst>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_-* #,##0.00\ [$€-407]_-;\-* #,##0.00\ [$€-407]_-;_-* &quot;-&quot;??\ [$€-407]_-;_-@_-"/>
    <numFmt numFmtId="178" formatCode="[$€-2]\ #,##0.00"/>
    <numFmt numFmtId="179" formatCode="&quot;₩&quot;#,##0_);[Red]\(&quot;₩&quot;#,##0\)"/>
    <numFmt numFmtId="180" formatCode="_-* #,##0.0_-;\-* #,##0.0_-;_-* &quot;-&quot;_-;_-@_-"/>
    <numFmt numFmtId="181" formatCode="\$#,##0.00"/>
    <numFmt numFmtId="182" formatCode="0.00_);[Red]\(0.00\)"/>
    <numFmt numFmtId="183" formatCode="_-[$₩-412]* #,##0.00_-;\-[$₩-412]* #,##0.00_-;_-[$₩-412]* &quot;-&quot;??_-;_-@_-"/>
    <numFmt numFmtId="184" formatCode="_-[$₩-412]* #,##0_-;\-[$₩-412]* #,##0_-;_-[$₩-412]* &quot;-&quot;??_-;_-@_-"/>
    <numFmt numFmtId="185" formatCode="_-* #,##0.00_-;\-* #,##0.00_-;_-* &quot;-&quot;_-;_-@_-"/>
    <numFmt numFmtId="186" formatCode="_-[$$-409]* #,##0.00_ ;_-[$$-409]* \-#,##0.00\ ;_-[$$-409]* &quot;-&quot;??_ ;_-@_ "/>
    <numFmt numFmtId="187" formatCode="0_ "/>
  </numFmts>
  <fonts count="57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sz val="11"/>
      <color indexed="8"/>
      <name val="Calibri"/>
      <family val="2"/>
    </font>
    <font>
      <sz val="10"/>
      <color theme="1"/>
      <name val="나눔고딕"/>
      <family val="2"/>
      <charset val="129"/>
    </font>
    <font>
      <sz val="9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b/>
      <sz val="10"/>
      <name val="Calibri"/>
      <family val="2"/>
    </font>
    <font>
      <b/>
      <sz val="10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color indexed="8"/>
      <name val="Calibri"/>
      <family val="2"/>
    </font>
    <font>
      <b/>
      <sz val="10"/>
      <name val="Calibri"/>
      <family val="3"/>
      <charset val="129"/>
    </font>
    <font>
      <b/>
      <sz val="10"/>
      <name val="Calibri"/>
      <family val="3"/>
    </font>
    <font>
      <b/>
      <sz val="12"/>
      <color indexed="8"/>
      <name val="Calibri"/>
      <family val="2"/>
    </font>
    <font>
      <b/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Calibri"/>
      <family val="2"/>
      <charset val="129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LG스마트체 Regular"/>
      <family val="3"/>
      <charset val="129"/>
    </font>
    <font>
      <sz val="10"/>
      <color theme="1"/>
      <name val="LG스마트체 Regular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2"/>
      <charset val="129"/>
    </font>
    <font>
      <sz val="9"/>
      <name val="Wingdings"/>
      <family val="2"/>
      <charset val="2"/>
    </font>
    <font>
      <sz val="9"/>
      <name val="Calibri"/>
      <family val="2"/>
    </font>
    <font>
      <b/>
      <sz val="9"/>
      <name val="맑은 고딕"/>
      <family val="3"/>
      <charset val="129"/>
      <scheme val="minor"/>
    </font>
    <font>
      <sz val="10"/>
      <color indexed="8"/>
      <name val="LG스마트체 Regular"/>
      <family val="3"/>
      <charset val="129"/>
    </font>
    <font>
      <b/>
      <sz val="10"/>
      <name val="LG스마트체 Regular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sz val="11"/>
      <name val="맑은 고딕"/>
      <family val="2"/>
      <charset val="129"/>
    </font>
    <font>
      <b/>
      <sz val="11"/>
      <color theme="1"/>
      <name val="LG스마트체 Regular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" borderId="0"/>
    <xf numFmtId="42" fontId="7" fillId="2" borderId="0" applyFont="0" applyFill="0" applyBorder="0" applyAlignment="0" applyProtection="0"/>
    <xf numFmtId="41" fontId="7" fillId="2" borderId="0" applyFont="0" applyFill="0" applyBorder="0" applyAlignment="0" applyProtection="0">
      <alignment vertical="center"/>
    </xf>
    <xf numFmtId="0" fontId="11" fillId="2" borderId="0">
      <alignment vertical="center"/>
    </xf>
    <xf numFmtId="41" fontId="11" fillId="2" borderId="0" applyFont="0" applyFill="0" applyBorder="0" applyAlignment="0" applyProtection="0">
      <alignment vertical="center"/>
    </xf>
    <xf numFmtId="0" fontId="2" fillId="2" borderId="0">
      <alignment vertical="center"/>
    </xf>
    <xf numFmtId="0" fontId="13" fillId="2" borderId="0"/>
    <xf numFmtId="0" fontId="7" fillId="2" borderId="0"/>
    <xf numFmtId="42" fontId="7" fillId="2" borderId="0" applyFont="0" applyFill="0" applyBorder="0" applyAlignment="0" applyProtection="0"/>
    <xf numFmtId="41" fontId="7" fillId="2" borderId="0">
      <alignment vertical="top"/>
    </xf>
    <xf numFmtId="0" fontId="14" fillId="2" borderId="0" applyNumberFormat="0" applyFill="0" applyBorder="0" applyAlignment="0" applyProtection="0"/>
    <xf numFmtId="9" fontId="7" fillId="2" borderId="0" applyFont="0" applyFill="0" applyBorder="0" applyAlignment="0" applyProtection="0">
      <alignment vertical="center"/>
    </xf>
    <xf numFmtId="0" fontId="7" fillId="2" borderId="0"/>
    <xf numFmtId="0" fontId="5" fillId="2" borderId="0"/>
    <xf numFmtId="0" fontId="7" fillId="2" borderId="0"/>
    <xf numFmtId="0" fontId="1" fillId="2" borderId="0">
      <alignment vertical="center"/>
    </xf>
    <xf numFmtId="42" fontId="1" fillId="2" borderId="0" applyFont="0" applyFill="0" applyBorder="0" applyAlignment="0" applyProtection="0">
      <alignment vertical="center"/>
    </xf>
    <xf numFmtId="0" fontId="1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</cellStyleXfs>
  <cellXfs count="20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8" fillId="6" borderId="13" xfId="0" applyFont="1" applyFill="1" applyBorder="1">
      <alignment vertical="center"/>
    </xf>
    <xf numFmtId="0" fontId="8" fillId="6" borderId="14" xfId="0" applyFont="1" applyFill="1" applyBorder="1">
      <alignment vertical="center"/>
    </xf>
    <xf numFmtId="0" fontId="8" fillId="6" borderId="15" xfId="0" applyFont="1" applyFill="1" applyBorder="1">
      <alignment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176" fontId="4" fillId="0" borderId="16" xfId="0" applyNumberFormat="1" applyFont="1" applyBorder="1" applyAlignment="1"/>
    <xf numFmtId="0" fontId="10" fillId="0" borderId="0" xfId="0" applyFont="1">
      <alignment vertical="center"/>
    </xf>
    <xf numFmtId="176" fontId="10" fillId="0" borderId="0" xfId="0" applyNumberFormat="1" applyFont="1">
      <alignment vertical="center"/>
    </xf>
    <xf numFmtId="176" fontId="4" fillId="0" borderId="16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left" vertical="center"/>
    </xf>
    <xf numFmtId="41" fontId="0" fillId="0" borderId="9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11" xfId="1" applyFont="1" applyBorder="1" applyAlignment="1">
      <alignment horizontal="right" vertical="center"/>
    </xf>
    <xf numFmtId="41" fontId="0" fillId="0" borderId="19" xfId="1" applyFont="1" applyBorder="1" applyAlignment="1">
      <alignment horizontal="right" vertical="center"/>
    </xf>
    <xf numFmtId="41" fontId="10" fillId="0" borderId="0" xfId="1" applyFont="1">
      <alignment vertical="center"/>
    </xf>
    <xf numFmtId="177" fontId="16" fillId="5" borderId="12" xfId="2" applyNumberFormat="1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6" fillId="7" borderId="0" xfId="0" applyFont="1" applyFill="1" applyAlignment="1"/>
    <xf numFmtId="0" fontId="16" fillId="3" borderId="0" xfId="0" applyFont="1" applyFill="1" applyAlignment="1"/>
    <xf numFmtId="176" fontId="16" fillId="7" borderId="0" xfId="0" applyNumberFormat="1" applyFont="1" applyFill="1" applyAlignment="1"/>
    <xf numFmtId="177" fontId="20" fillId="5" borderId="12" xfId="2" applyNumberFormat="1" applyFont="1" applyFill="1" applyBorder="1" applyAlignment="1">
      <alignment horizontal="center" vertical="center" wrapText="1"/>
    </xf>
    <xf numFmtId="177" fontId="17" fillId="5" borderId="12" xfId="2" applyNumberFormat="1" applyFont="1" applyFill="1" applyBorder="1" applyAlignment="1">
      <alignment horizontal="center" vertical="center" wrapText="1"/>
    </xf>
    <xf numFmtId="177" fontId="16" fillId="5" borderId="12" xfId="2" quotePrefix="1" applyNumberFormat="1" applyFont="1" applyFill="1" applyBorder="1" applyAlignment="1">
      <alignment horizontal="left" vertical="center" wrapText="1"/>
    </xf>
    <xf numFmtId="177" fontId="3" fillId="5" borderId="12" xfId="2" applyNumberFormat="1" applyFont="1" applyFill="1" applyBorder="1" applyAlignment="1">
      <alignment horizontal="center" vertical="center" wrapText="1"/>
    </xf>
    <xf numFmtId="182" fontId="4" fillId="0" borderId="16" xfId="0" applyNumberFormat="1" applyFont="1" applyBorder="1" applyAlignment="1"/>
    <xf numFmtId="184" fontId="4" fillId="0" borderId="16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 vertical="center"/>
    </xf>
    <xf numFmtId="184" fontId="12" fillId="2" borderId="1" xfId="0" applyNumberFormat="1" applyFont="1" applyFill="1" applyBorder="1" applyAlignment="1">
      <alignment horizontal="left" vertical="center"/>
    </xf>
    <xf numFmtId="41" fontId="12" fillId="2" borderId="1" xfId="1" applyFont="1" applyFill="1" applyBorder="1" applyAlignment="1">
      <alignment horizontal="center" vertical="center"/>
    </xf>
    <xf numFmtId="185" fontId="12" fillId="2" borderId="1" xfId="1" applyNumberFormat="1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8" fillId="0" borderId="0" xfId="0" applyFont="1">
      <alignment vertical="center"/>
    </xf>
    <xf numFmtId="49" fontId="23" fillId="8" borderId="1" xfId="0" applyNumberFormat="1" applyFont="1" applyFill="1" applyBorder="1" applyAlignment="1">
      <alignment horizontal="center" vertical="center" wrapText="1"/>
    </xf>
    <xf numFmtId="0" fontId="27" fillId="2" borderId="0" xfId="10" applyFont="1" applyAlignment="1">
      <alignment vertical="center"/>
    </xf>
    <xf numFmtId="0" fontId="27" fillId="2" borderId="0" xfId="10" applyFont="1" applyAlignment="1">
      <alignment vertical="top" wrapText="1"/>
    </xf>
    <xf numFmtId="0" fontId="30" fillId="2" borderId="0" xfId="10" applyFont="1" applyAlignment="1">
      <alignment vertical="center"/>
    </xf>
    <xf numFmtId="0" fontId="32" fillId="4" borderId="1" xfId="10" applyFont="1" applyFill="1" applyBorder="1" applyAlignment="1">
      <alignment horizontal="center" vertical="center" wrapText="1"/>
    </xf>
    <xf numFmtId="0" fontId="33" fillId="2" borderId="0" xfId="10" applyFont="1" applyAlignment="1">
      <alignment vertical="center"/>
    </xf>
    <xf numFmtId="42" fontId="34" fillId="5" borderId="1" xfId="10" applyNumberFormat="1" applyFont="1" applyFill="1" applyBorder="1" applyAlignment="1">
      <alignment horizontal="center" vertical="center" wrapText="1"/>
    </xf>
    <xf numFmtId="0" fontId="35" fillId="2" borderId="0" xfId="10" quotePrefix="1" applyFont="1" applyAlignment="1">
      <alignment vertical="center"/>
    </xf>
    <xf numFmtId="0" fontId="36" fillId="2" borderId="0" xfId="10" applyFont="1" applyAlignment="1">
      <alignment vertical="center"/>
    </xf>
    <xf numFmtId="42" fontId="37" fillId="2" borderId="0" xfId="10" applyNumberFormat="1" applyFont="1" applyAlignment="1">
      <alignment vertical="center"/>
    </xf>
    <xf numFmtId="42" fontId="31" fillId="4" borderId="23" xfId="4" applyFont="1" applyFill="1" applyBorder="1" applyAlignment="1">
      <alignment horizontal="center" vertical="center"/>
    </xf>
    <xf numFmtId="42" fontId="34" fillId="5" borderId="17" xfId="10" applyNumberFormat="1" applyFont="1" applyFill="1" applyBorder="1" applyAlignment="1">
      <alignment horizontal="center" vertical="center" wrapText="1"/>
    </xf>
    <xf numFmtId="42" fontId="31" fillId="10" borderId="1" xfId="4" applyFont="1" applyFill="1" applyBorder="1" applyAlignment="1">
      <alignment horizontal="center" vertical="center"/>
    </xf>
    <xf numFmtId="42" fontId="27" fillId="2" borderId="0" xfId="10" applyNumberFormat="1" applyFont="1" applyAlignment="1">
      <alignment vertical="center"/>
    </xf>
    <xf numFmtId="0" fontId="27" fillId="4" borderId="0" xfId="20" applyFont="1" applyFill="1" applyAlignment="1">
      <alignment horizontal="center" vertical="center"/>
    </xf>
    <xf numFmtId="0" fontId="27" fillId="4" borderId="0" xfId="20" applyFont="1" applyFill="1">
      <alignment vertical="center"/>
    </xf>
    <xf numFmtId="0" fontId="39" fillId="2" borderId="0" xfId="20" applyFont="1">
      <alignment vertical="center"/>
    </xf>
    <xf numFmtId="0" fontId="27" fillId="2" borderId="0" xfId="20" applyFont="1" applyAlignment="1">
      <alignment vertical="center" wrapText="1"/>
    </xf>
    <xf numFmtId="14" fontId="27" fillId="2" borderId="0" xfId="20" applyNumberFormat="1" applyFont="1" applyAlignment="1">
      <alignment horizontal="center" vertical="center"/>
    </xf>
    <xf numFmtId="0" fontId="40" fillId="2" borderId="0" xfId="20" applyFont="1" applyAlignment="1">
      <alignment vertical="center" wrapText="1"/>
    </xf>
    <xf numFmtId="0" fontId="39" fillId="2" borderId="0" xfId="20" applyFont="1" applyAlignment="1">
      <alignment vertical="center" wrapText="1"/>
    </xf>
    <xf numFmtId="14" fontId="25" fillId="2" borderId="0" xfId="20" applyNumberFormat="1" applyFont="1" applyAlignment="1">
      <alignment horizontal="center" vertical="center"/>
    </xf>
    <xf numFmtId="0" fontId="25" fillId="2" borderId="0" xfId="20" applyFont="1" applyAlignment="1">
      <alignment vertical="center" wrapText="1"/>
    </xf>
    <xf numFmtId="14" fontId="41" fillId="2" borderId="0" xfId="20" applyNumberFormat="1" applyFont="1" applyAlignment="1">
      <alignment horizontal="center" vertical="center"/>
    </xf>
    <xf numFmtId="0" fontId="41" fillId="2" borderId="0" xfId="20" applyFont="1" applyAlignment="1">
      <alignment vertical="center" wrapText="1"/>
    </xf>
    <xf numFmtId="14" fontId="39" fillId="2" borderId="0" xfId="20" applyNumberFormat="1" applyFont="1" applyAlignment="1">
      <alignment horizontal="center" vertical="center"/>
    </xf>
    <xf numFmtId="0" fontId="39" fillId="2" borderId="0" xfId="20" applyFont="1" applyAlignment="1">
      <alignment horizontal="center" vertical="center"/>
    </xf>
    <xf numFmtId="0" fontId="0" fillId="0" borderId="0" xfId="0" quotePrefix="1">
      <alignment vertical="center"/>
    </xf>
    <xf numFmtId="183" fontId="12" fillId="2" borderId="1" xfId="2" applyNumberFormat="1" applyFont="1" applyFill="1" applyBorder="1" applyAlignment="1">
      <alignment horizontal="left" vertical="center"/>
    </xf>
    <xf numFmtId="0" fontId="36" fillId="2" borderId="0" xfId="20" applyFont="1" applyAlignment="1">
      <alignment horizontal="center" vertical="center"/>
    </xf>
    <xf numFmtId="0" fontId="46" fillId="0" borderId="0" xfId="0" applyFont="1">
      <alignment vertical="center"/>
    </xf>
    <xf numFmtId="186" fontId="33" fillId="2" borderId="0" xfId="10" applyNumberFormat="1" applyFont="1" applyAlignment="1">
      <alignment vertical="center"/>
    </xf>
    <xf numFmtId="184" fontId="33" fillId="2" borderId="0" xfId="10" applyNumberFormat="1" applyFont="1" applyAlignment="1">
      <alignment vertical="center"/>
    </xf>
    <xf numFmtId="0" fontId="36" fillId="2" borderId="0" xfId="10" applyFont="1" applyAlignment="1">
      <alignment horizontal="center" vertical="center"/>
    </xf>
    <xf numFmtId="0" fontId="47" fillId="9" borderId="1" xfId="18" applyFont="1" applyFill="1" applyBorder="1" applyAlignment="1">
      <alignment horizontal="center" vertical="center"/>
    </xf>
    <xf numFmtId="42" fontId="47" fillId="9" borderId="1" xfId="19" applyFont="1" applyFill="1" applyBorder="1" applyAlignment="1" applyProtection="1">
      <alignment horizontal="center" vertical="center" wrapText="1"/>
    </xf>
    <xf numFmtId="42" fontId="47" fillId="9" borderId="1" xfId="19" applyFont="1" applyFill="1" applyBorder="1" applyAlignment="1" applyProtection="1">
      <alignment horizontal="center" vertical="center"/>
    </xf>
    <xf numFmtId="1" fontId="36" fillId="2" borderId="0" xfId="20" applyNumberFormat="1" applyFont="1" applyAlignment="1">
      <alignment horizontal="center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180" fontId="0" fillId="0" borderId="3" xfId="1" applyNumberFormat="1" applyFont="1" applyBorder="1" applyAlignment="1">
      <alignment horizontal="center" vertical="center"/>
    </xf>
    <xf numFmtId="180" fontId="0" fillId="0" borderId="5" xfId="1" applyNumberFormat="1" applyFont="1" applyBorder="1" applyAlignment="1">
      <alignment horizontal="center" vertical="center"/>
    </xf>
    <xf numFmtId="177" fontId="26" fillId="5" borderId="12" xfId="2" applyNumberFormat="1" applyFont="1" applyFill="1" applyBorder="1" applyAlignment="1">
      <alignment horizontal="center" vertical="center" wrapText="1"/>
    </xf>
    <xf numFmtId="41" fontId="0" fillId="0" borderId="0" xfId="0" applyNumberFormat="1">
      <alignment vertical="center"/>
    </xf>
    <xf numFmtId="49" fontId="12" fillId="3" borderId="1" xfId="0" applyNumberFormat="1" applyFont="1" applyFill="1" applyBorder="1" applyAlignment="1">
      <alignment horizontal="left" vertical="center"/>
    </xf>
    <xf numFmtId="41" fontId="12" fillId="3" borderId="1" xfId="1" applyFont="1" applyFill="1" applyBorder="1" applyAlignment="1">
      <alignment horizontal="center" vertical="center"/>
    </xf>
    <xf numFmtId="0" fontId="27" fillId="2" borderId="0" xfId="10" applyFont="1" applyAlignment="1">
      <alignment horizontal="center" vertical="center"/>
    </xf>
    <xf numFmtId="0" fontId="33" fillId="2" borderId="0" xfId="10" applyFont="1" applyAlignment="1">
      <alignment horizontal="center" vertical="center"/>
    </xf>
    <xf numFmtId="0" fontId="1" fillId="2" borderId="0" xfId="18" applyAlignment="1">
      <alignment horizontal="center" vertical="center"/>
    </xf>
    <xf numFmtId="42" fontId="48" fillId="2" borderId="17" xfId="2" applyFont="1" applyFill="1" applyBorder="1" applyAlignment="1">
      <alignment horizontal="center" vertical="center" wrapText="1"/>
    </xf>
    <xf numFmtId="42" fontId="48" fillId="2" borderId="1" xfId="2" applyFont="1" applyFill="1" applyBorder="1" applyAlignment="1">
      <alignment horizontal="center" vertical="center" wrapText="1"/>
    </xf>
    <xf numFmtId="0" fontId="4" fillId="0" borderId="0" xfId="0" applyFont="1" applyAlignment="1"/>
    <xf numFmtId="3" fontId="4" fillId="0" borderId="0" xfId="0" applyNumberFormat="1" applyFont="1" applyAlignment="1"/>
    <xf numFmtId="4" fontId="4" fillId="0" borderId="0" xfId="0" applyNumberFormat="1" applyFont="1" applyAlignment="1"/>
    <xf numFmtId="0" fontId="13" fillId="0" borderId="1" xfId="0" applyFont="1" applyBorder="1" applyAlignment="1">
      <alignment horizontal="center" vertical="center"/>
    </xf>
    <xf numFmtId="0" fontId="49" fillId="0" borderId="0" xfId="0" applyFont="1" applyAlignment="1"/>
    <xf numFmtId="0" fontId="4" fillId="0" borderId="0" xfId="0" applyFont="1">
      <alignment vertical="center"/>
    </xf>
    <xf numFmtId="0" fontId="3" fillId="3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/>
    </xf>
    <xf numFmtId="41" fontId="4" fillId="0" borderId="0" xfId="1" applyFont="1">
      <alignment vertical="center"/>
    </xf>
    <xf numFmtId="180" fontId="3" fillId="3" borderId="0" xfId="1" applyNumberFormat="1" applyFont="1" applyFill="1">
      <alignment vertical="center"/>
    </xf>
    <xf numFmtId="179" fontId="50" fillId="3" borderId="1" xfId="1" applyNumberFormat="1" applyFont="1" applyFill="1" applyBorder="1">
      <alignment vertical="center"/>
    </xf>
    <xf numFmtId="0" fontId="3" fillId="0" borderId="0" xfId="0" applyFont="1">
      <alignment vertical="center"/>
    </xf>
    <xf numFmtId="0" fontId="51" fillId="0" borderId="0" xfId="0" applyFont="1">
      <alignment vertical="center"/>
    </xf>
    <xf numFmtId="184" fontId="4" fillId="0" borderId="24" xfId="1" applyNumberFormat="1" applyFont="1" applyBorder="1">
      <alignment vertical="center"/>
    </xf>
    <xf numFmtId="179" fontId="4" fillId="0" borderId="16" xfId="1" applyNumberFormat="1" applyFont="1" applyBorder="1">
      <alignment vertical="center"/>
    </xf>
    <xf numFmtId="179" fontId="4" fillId="0" borderId="25" xfId="1" applyNumberFormat="1" applyFont="1" applyBorder="1">
      <alignment vertical="center"/>
    </xf>
    <xf numFmtId="178" fontId="4" fillId="0" borderId="0" xfId="1" applyNumberFormat="1" applyFont="1" applyBorder="1">
      <alignment vertical="center"/>
    </xf>
    <xf numFmtId="42" fontId="48" fillId="2" borderId="32" xfId="2" applyFont="1" applyFill="1" applyBorder="1" applyAlignment="1">
      <alignment horizontal="center" vertical="center" wrapText="1"/>
    </xf>
    <xf numFmtId="42" fontId="48" fillId="2" borderId="18" xfId="2" applyFont="1" applyFill="1" applyBorder="1" applyAlignment="1">
      <alignment horizontal="center" vertical="center" wrapText="1"/>
    </xf>
    <xf numFmtId="0" fontId="48" fillId="0" borderId="33" xfId="0" applyFont="1" applyBorder="1" applyAlignment="1">
      <alignment horizontal="center" vertical="center"/>
    </xf>
    <xf numFmtId="42" fontId="48" fillId="2" borderId="33" xfId="2" applyFont="1" applyFill="1" applyBorder="1" applyAlignment="1">
      <alignment horizontal="center" vertical="center" wrapText="1"/>
    </xf>
    <xf numFmtId="0" fontId="48" fillId="0" borderId="34" xfId="0" applyFont="1" applyBorder="1" applyAlignment="1">
      <alignment horizontal="center" vertical="center"/>
    </xf>
    <xf numFmtId="42" fontId="48" fillId="2" borderId="34" xfId="2" applyFont="1" applyFill="1" applyBorder="1" applyAlignment="1">
      <alignment horizontal="center" vertical="center" wrapText="1"/>
    </xf>
    <xf numFmtId="0" fontId="52" fillId="0" borderId="0" xfId="0" applyFont="1" applyAlignment="1"/>
    <xf numFmtId="0" fontId="5" fillId="2" borderId="0" xfId="21">
      <alignment vertical="center"/>
    </xf>
    <xf numFmtId="0" fontId="48" fillId="2" borderId="0" xfId="21" applyFont="1" applyAlignment="1">
      <alignment horizontal="center" vertical="center"/>
    </xf>
    <xf numFmtId="0" fontId="33" fillId="3" borderId="0" xfId="21" applyFont="1" applyFill="1" applyAlignment="1">
      <alignment horizontal="center" vertical="center"/>
    </xf>
    <xf numFmtId="0" fontId="53" fillId="2" borderId="0" xfId="21" applyFont="1" applyAlignment="1">
      <alignment horizontal="center" vertical="center"/>
    </xf>
    <xf numFmtId="184" fontId="54" fillId="2" borderId="0" xfId="21" applyNumberFormat="1" applyFont="1" applyAlignment="1">
      <alignment horizontal="center" vertical="center"/>
    </xf>
    <xf numFmtId="0" fontId="48" fillId="4" borderId="1" xfId="0" applyFont="1" applyFill="1" applyBorder="1" applyAlignment="1">
      <alignment horizontal="center" vertical="center"/>
    </xf>
    <xf numFmtId="0" fontId="48" fillId="4" borderId="20" xfId="0" applyFont="1" applyFill="1" applyBorder="1" applyAlignment="1">
      <alignment horizontal="center" vertical="center"/>
    </xf>
    <xf numFmtId="0" fontId="48" fillId="4" borderId="21" xfId="0" applyFont="1" applyFill="1" applyBorder="1" applyAlignment="1">
      <alignment horizontal="center" vertical="center"/>
    </xf>
    <xf numFmtId="0" fontId="48" fillId="4" borderId="18" xfId="0" applyFont="1" applyFill="1" applyBorder="1" applyAlignment="1">
      <alignment horizontal="center" vertical="center"/>
    </xf>
    <xf numFmtId="0" fontId="48" fillId="11" borderId="35" xfId="0" applyFont="1" applyFill="1" applyBorder="1" applyAlignment="1">
      <alignment horizontal="center" vertical="center"/>
    </xf>
    <xf numFmtId="0" fontId="55" fillId="11" borderId="35" xfId="0" applyFont="1" applyFill="1" applyBorder="1" applyAlignment="1">
      <alignment horizontal="center" vertical="center"/>
    </xf>
    <xf numFmtId="186" fontId="48" fillId="11" borderId="1" xfId="0" applyNumberFormat="1" applyFont="1" applyFill="1" applyBorder="1" applyAlignment="1">
      <alignment horizontal="center" vertical="center"/>
    </xf>
    <xf numFmtId="184" fontId="55" fillId="11" borderId="1" xfId="21" applyNumberFormat="1" applyFont="1" applyFill="1" applyBorder="1" applyAlignment="1">
      <alignment horizontal="center" vertical="center"/>
    </xf>
    <xf numFmtId="0" fontId="36" fillId="2" borderId="0" xfId="21" applyFont="1" applyAlignment="1">
      <alignment horizontal="left" vertical="center"/>
    </xf>
    <xf numFmtId="9" fontId="54" fillId="2" borderId="0" xfId="21" applyNumberFormat="1" applyFont="1" applyAlignment="1">
      <alignment horizontal="center" vertical="center"/>
    </xf>
    <xf numFmtId="9" fontId="48" fillId="2" borderId="0" xfId="21" applyNumberFormat="1" applyFont="1" applyAlignment="1">
      <alignment horizontal="center" vertical="center"/>
    </xf>
    <xf numFmtId="184" fontId="48" fillId="2" borderId="0" xfId="21" applyNumberFormat="1" applyFont="1" applyAlignment="1">
      <alignment horizontal="center" vertical="center"/>
    </xf>
    <xf numFmtId="0" fontId="31" fillId="3" borderId="0" xfId="21" applyFont="1" applyFill="1" applyAlignment="1">
      <alignment horizontal="center"/>
    </xf>
    <xf numFmtId="184" fontId="31" fillId="3" borderId="0" xfId="21" applyNumberFormat="1" applyFont="1" applyFill="1" applyAlignment="1">
      <alignment horizontal="center"/>
    </xf>
    <xf numFmtId="184" fontId="36" fillId="3" borderId="0" xfId="20" applyNumberFormat="1" applyFont="1" applyFill="1" applyAlignment="1">
      <alignment horizontal="center" vertical="center"/>
    </xf>
    <xf numFmtId="42" fontId="48" fillId="2" borderId="39" xfId="2" applyFont="1" applyFill="1" applyBorder="1" applyAlignment="1">
      <alignment horizontal="center" vertical="center" wrapText="1"/>
    </xf>
    <xf numFmtId="14" fontId="4" fillId="0" borderId="0" xfId="0" applyNumberFormat="1" applyFont="1" applyAlignment="1"/>
    <xf numFmtId="14" fontId="10" fillId="0" borderId="0" xfId="0" applyNumberFormat="1" applyFont="1">
      <alignment vertical="center"/>
    </xf>
    <xf numFmtId="176" fontId="4" fillId="0" borderId="0" xfId="0" applyNumberFormat="1" applyFont="1" applyAlignment="1"/>
    <xf numFmtId="187" fontId="10" fillId="0" borderId="0" xfId="0" applyNumberFormat="1" applyFont="1">
      <alignment vertical="center"/>
    </xf>
    <xf numFmtId="187" fontId="16" fillId="7" borderId="0" xfId="0" applyNumberFormat="1" applyFont="1" applyFill="1" applyAlignment="1"/>
    <xf numFmtId="187" fontId="4" fillId="0" borderId="0" xfId="0" applyNumberFormat="1" applyFont="1" applyAlignment="1"/>
    <xf numFmtId="0" fontId="28" fillId="2" borderId="26" xfId="10" applyFont="1" applyBorder="1" applyAlignment="1">
      <alignment horizontal="center" vertical="center"/>
    </xf>
    <xf numFmtId="0" fontId="28" fillId="2" borderId="27" xfId="10" applyFont="1" applyBorder="1" applyAlignment="1">
      <alignment horizontal="center" vertical="center"/>
    </xf>
    <xf numFmtId="0" fontId="28" fillId="2" borderId="28" xfId="10" applyFont="1" applyBorder="1" applyAlignment="1">
      <alignment horizontal="center" vertical="center"/>
    </xf>
    <xf numFmtId="0" fontId="27" fillId="2" borderId="0" xfId="10" applyFont="1" applyAlignment="1">
      <alignment horizontal="left" vertical="top" wrapText="1"/>
    </xf>
    <xf numFmtId="0" fontId="31" fillId="4" borderId="1" xfId="10" applyFont="1" applyFill="1" applyBorder="1" applyAlignment="1">
      <alignment horizontal="distributed" vertical="center" indent="2"/>
    </xf>
    <xf numFmtId="0" fontId="32" fillId="2" borderId="1" xfId="10" applyFont="1" applyBorder="1"/>
    <xf numFmtId="0" fontId="31" fillId="4" borderId="1" xfId="10" applyFont="1" applyFill="1" applyBorder="1" applyAlignment="1">
      <alignment horizontal="center" vertical="center"/>
    </xf>
    <xf numFmtId="0" fontId="33" fillId="2" borderId="1" xfId="10" applyFont="1" applyBorder="1" applyAlignment="1">
      <alignment horizontal="center" vertical="center"/>
    </xf>
    <xf numFmtId="1" fontId="33" fillId="5" borderId="1" xfId="4" applyNumberFormat="1" applyFont="1" applyFill="1" applyBorder="1" applyAlignment="1">
      <alignment horizontal="center" vertical="center"/>
    </xf>
    <xf numFmtId="0" fontId="33" fillId="5" borderId="1" xfId="10" applyFont="1" applyFill="1" applyBorder="1" applyAlignment="1">
      <alignment horizontal="center" vertical="center"/>
    </xf>
    <xf numFmtId="42" fontId="33" fillId="5" borderId="1" xfId="4" applyFont="1" applyFill="1" applyBorder="1" applyAlignment="1">
      <alignment horizontal="center" vertical="center"/>
    </xf>
    <xf numFmtId="0" fontId="33" fillId="2" borderId="1" xfId="10" applyFont="1" applyBorder="1" applyAlignment="1">
      <alignment horizontal="center" vertical="center" wrapText="1"/>
    </xf>
    <xf numFmtId="42" fontId="33" fillId="2" borderId="1" xfId="4" applyFont="1" applyFill="1" applyBorder="1" applyAlignment="1">
      <alignment horizontal="center" vertical="center"/>
    </xf>
    <xf numFmtId="0" fontId="31" fillId="4" borderId="23" xfId="10" applyFont="1" applyFill="1" applyBorder="1" applyAlignment="1">
      <alignment horizontal="center" vertical="center"/>
    </xf>
    <xf numFmtId="49" fontId="31" fillId="4" borderId="23" xfId="4" applyNumberFormat="1" applyFont="1" applyFill="1" applyBorder="1" applyAlignment="1">
      <alignment horizontal="center" vertical="center"/>
    </xf>
    <xf numFmtId="0" fontId="31" fillId="4" borderId="23" xfId="4" applyNumberFormat="1" applyFont="1" applyFill="1" applyBorder="1" applyAlignment="1">
      <alignment horizontal="center" vertical="center"/>
    </xf>
    <xf numFmtId="41" fontId="31" fillId="4" borderId="23" xfId="12" applyFont="1" applyFill="1" applyBorder="1" applyAlignment="1">
      <alignment horizontal="center" vertical="center"/>
    </xf>
    <xf numFmtId="181" fontId="31" fillId="4" borderId="23" xfId="4" applyNumberFormat="1" applyFont="1" applyFill="1" applyBorder="1" applyAlignment="1">
      <alignment horizontal="center" vertical="center"/>
    </xf>
    <xf numFmtId="0" fontId="33" fillId="2" borderId="17" xfId="10" applyFont="1" applyBorder="1" applyAlignment="1">
      <alignment horizontal="center" vertical="center" wrapText="1"/>
    </xf>
    <xf numFmtId="0" fontId="33" fillId="2" borderId="17" xfId="10" applyFont="1" applyBorder="1" applyAlignment="1">
      <alignment horizontal="center" vertical="center"/>
    </xf>
    <xf numFmtId="49" fontId="33" fillId="5" borderId="17" xfId="4" applyNumberFormat="1" applyFont="1" applyFill="1" applyBorder="1" applyAlignment="1">
      <alignment horizontal="center" vertical="center"/>
    </xf>
    <xf numFmtId="0" fontId="33" fillId="5" borderId="17" xfId="4" applyNumberFormat="1" applyFont="1" applyFill="1" applyBorder="1" applyAlignment="1">
      <alignment horizontal="center" vertical="center"/>
    </xf>
    <xf numFmtId="42" fontId="33" fillId="2" borderId="17" xfId="4" applyFont="1" applyFill="1" applyBorder="1" applyAlignment="1">
      <alignment horizontal="center" vertical="center"/>
    </xf>
    <xf numFmtId="49" fontId="31" fillId="4" borderId="1" xfId="4" applyNumberFormat="1" applyFont="1" applyFill="1" applyBorder="1" applyAlignment="1">
      <alignment horizontal="center" vertical="center"/>
    </xf>
    <xf numFmtId="0" fontId="31" fillId="4" borderId="1" xfId="4" applyNumberFormat="1" applyFont="1" applyFill="1" applyBorder="1" applyAlignment="1">
      <alignment horizontal="center" vertical="center"/>
    </xf>
    <xf numFmtId="41" fontId="31" fillId="4" borderId="1" xfId="12" applyFont="1" applyFill="1" applyBorder="1" applyAlignment="1">
      <alignment horizontal="center" vertical="center"/>
    </xf>
    <xf numFmtId="181" fontId="31" fillId="4" borderId="1" xfId="4" applyNumberFormat="1" applyFont="1" applyFill="1" applyBorder="1" applyAlignment="1">
      <alignment horizontal="center" vertical="center"/>
    </xf>
    <xf numFmtId="0" fontId="33" fillId="2" borderId="20" xfId="10" applyFont="1" applyBorder="1" applyAlignment="1">
      <alignment horizontal="center" vertical="center" wrapText="1"/>
    </xf>
    <xf numFmtId="0" fontId="33" fillId="2" borderId="18" xfId="10" applyFont="1" applyBorder="1" applyAlignment="1">
      <alignment horizontal="center" vertical="center" wrapText="1"/>
    </xf>
    <xf numFmtId="49" fontId="33" fillId="5" borderId="20" xfId="4" applyNumberFormat="1" applyFont="1" applyFill="1" applyBorder="1" applyAlignment="1">
      <alignment horizontal="center" vertical="center"/>
    </xf>
    <xf numFmtId="49" fontId="33" fillId="5" borderId="18" xfId="4" applyNumberFormat="1" applyFont="1" applyFill="1" applyBorder="1" applyAlignment="1">
      <alignment horizontal="center" vertical="center"/>
    </xf>
    <xf numFmtId="0" fontId="38" fillId="2" borderId="20" xfId="10" applyFont="1" applyBorder="1" applyAlignment="1">
      <alignment horizontal="center" vertical="center" wrapText="1"/>
    </xf>
    <xf numFmtId="0" fontId="38" fillId="2" borderId="18" xfId="10" applyFont="1" applyBorder="1" applyAlignment="1">
      <alignment horizontal="center" vertical="center"/>
    </xf>
    <xf numFmtId="42" fontId="33" fillId="2" borderId="20" xfId="4" applyFont="1" applyFill="1" applyBorder="1" applyAlignment="1">
      <alignment horizontal="center" vertical="center"/>
    </xf>
    <xf numFmtId="42" fontId="33" fillId="2" borderId="18" xfId="4" applyFont="1" applyFill="1" applyBorder="1" applyAlignment="1">
      <alignment horizontal="center" vertical="center"/>
    </xf>
    <xf numFmtId="49" fontId="33" fillId="5" borderId="1" xfId="4" applyNumberFormat="1" applyFont="1" applyFill="1" applyBorder="1" applyAlignment="1">
      <alignment horizontal="center" vertical="center"/>
    </xf>
    <xf numFmtId="0" fontId="33" fillId="5" borderId="1" xfId="4" applyNumberFormat="1" applyFont="1" applyFill="1" applyBorder="1" applyAlignment="1">
      <alignment horizontal="center" vertical="center"/>
    </xf>
    <xf numFmtId="49" fontId="33" fillId="5" borderId="21" xfId="4" applyNumberFormat="1" applyFont="1" applyFill="1" applyBorder="1" applyAlignment="1">
      <alignment horizontal="center" vertical="center"/>
    </xf>
    <xf numFmtId="179" fontId="22" fillId="3" borderId="20" xfId="1" applyNumberFormat="1" applyFont="1" applyFill="1" applyBorder="1" applyAlignment="1">
      <alignment horizontal="center" vertical="center"/>
    </xf>
    <xf numFmtId="179" fontId="22" fillId="3" borderId="21" xfId="1" applyNumberFormat="1" applyFont="1" applyFill="1" applyBorder="1" applyAlignment="1">
      <alignment horizontal="center" vertical="center"/>
    </xf>
    <xf numFmtId="179" fontId="22" fillId="3" borderId="18" xfId="1" applyNumberFormat="1" applyFont="1" applyFill="1" applyBorder="1" applyAlignment="1">
      <alignment horizontal="center" vertical="center"/>
    </xf>
    <xf numFmtId="0" fontId="56" fillId="11" borderId="36" xfId="0" applyFont="1" applyFill="1" applyBorder="1" applyAlignment="1">
      <alignment horizontal="center" vertical="center"/>
    </xf>
    <xf numFmtId="0" fontId="56" fillId="11" borderId="37" xfId="0" applyFont="1" applyFill="1" applyBorder="1" applyAlignment="1">
      <alignment horizontal="center" vertical="center"/>
    </xf>
    <xf numFmtId="0" fontId="56" fillId="11" borderId="38" xfId="0" applyFont="1" applyFill="1" applyBorder="1" applyAlignment="1">
      <alignment horizontal="center" vertical="center"/>
    </xf>
    <xf numFmtId="14" fontId="27" fillId="2" borderId="0" xfId="20" applyNumberFormat="1" applyFont="1" applyAlignment="1">
      <alignment horizontal="center" vertical="center"/>
    </xf>
  </cellXfs>
  <cellStyles count="24">
    <cellStyle name="백분율 2" xfId="14" xr:uid="{613F777B-3500-4AF0-B895-E7F7DEE4ADA2}"/>
    <cellStyle name="쉼표 [0]" xfId="1" builtinId="6"/>
    <cellStyle name="쉼표 [0] 10" xfId="7" xr:uid="{2567FECE-A2B1-4E09-970C-BAA16F7163F0}"/>
    <cellStyle name="쉼표 [0] 2" xfId="5" xr:uid="{93E31630-47FA-4F78-AD6F-B707D20D982F}"/>
    <cellStyle name="쉼표 [0] 2 2" xfId="12" xr:uid="{7C618CCA-2EFE-4538-A553-77C066481225}"/>
    <cellStyle name="통화 [0]" xfId="2" builtinId="7"/>
    <cellStyle name="통화 [0] 10" xfId="19" xr:uid="{7221E475-7220-4B86-806E-A08F7F4A7C3F}"/>
    <cellStyle name="통화 [0] 2" xfId="4" xr:uid="{BDFD6542-D311-45CE-9118-2366D42BEE32}"/>
    <cellStyle name="통화 [0] 2 2" xfId="11" xr:uid="{68194CC2-4956-45CB-936B-D82FC1CE5240}"/>
    <cellStyle name="표준" xfId="0" builtinId="0"/>
    <cellStyle name="표준 10" xfId="17" xr:uid="{99AE336F-6A7E-471A-B33A-A6F1C4B1EB1F}"/>
    <cellStyle name="표준 153" xfId="6" xr:uid="{5EF0727E-FBD0-424C-8F5A-89DF272C18DA}"/>
    <cellStyle name="표준 18 4" xfId="16" xr:uid="{37EC3B4B-6E5F-439F-A0C3-C40D2EA42EB5}"/>
    <cellStyle name="표준 2" xfId="3" xr:uid="{8BE568B7-7513-49DF-8CF1-F4105C9B31C7}"/>
    <cellStyle name="표준 2 2 2" xfId="10" xr:uid="{418DC714-2946-419C-BB2A-A0425052C9AD}"/>
    <cellStyle name="표준 2 4" xfId="15" xr:uid="{4B76795B-6FC4-4597-B97C-8A9FDB97AE80}"/>
    <cellStyle name="표준 23" xfId="20" xr:uid="{13A71376-63E8-48C8-9207-0A3E2B4C8A00}"/>
    <cellStyle name="표준 3" xfId="9" xr:uid="{00000000-0005-0000-0000-000035000000}"/>
    <cellStyle name="표준 3 2" xfId="8" xr:uid="{5635EBE0-EF00-4292-96DA-1982EEF37153}"/>
    <cellStyle name="표준 4" xfId="18" xr:uid="{8624D2D4-5ECC-4CC2-925A-668B26AEDC98}"/>
    <cellStyle name="표준 5" xfId="21" xr:uid="{5CCEEBA2-C5B3-4466-95EE-11C1A9FBDFB0}"/>
    <cellStyle name="표준 6" xfId="22" xr:uid="{4F35F356-9EAB-4B0C-A60F-09FBC87CDF24}"/>
    <cellStyle name="표준 7" xfId="23" xr:uid="{E218D154-6E83-4633-9E5B-E6EF8AE1D1DF}"/>
    <cellStyle name="하이퍼링크 2" xfId="13" xr:uid="{B5BF1866-4F65-44EC-805F-F06478EE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8C7E-4FF9-4092-8E1E-978B0679F689}">
  <sheetPr>
    <tabColor rgb="FF92D050"/>
    <pageSetUpPr fitToPage="1"/>
  </sheetPr>
  <dimension ref="A1:P21"/>
  <sheetViews>
    <sheetView tabSelected="1" view="pageBreakPreview" zoomScaleNormal="100" zoomScaleSheetLayoutView="100" workbookViewId="0">
      <selection activeCell="A11" sqref="A11:B11"/>
    </sheetView>
  </sheetViews>
  <sheetFormatPr defaultColWidth="9" defaultRowHeight="13.2" x14ac:dyDescent="0.4"/>
  <cols>
    <col min="1" max="1" width="13.69921875" style="54" customWidth="1"/>
    <col min="2" max="2" width="21.3984375" style="54" customWidth="1"/>
    <col min="3" max="5" width="9.3984375" style="54" customWidth="1"/>
    <col min="6" max="6" width="14.69921875" style="54" customWidth="1"/>
    <col min="7" max="8" width="9.3984375" style="54" customWidth="1"/>
    <col min="9" max="9" width="18.5" style="54" customWidth="1"/>
    <col min="10" max="10" width="19.5" style="54" bestFit="1" customWidth="1"/>
    <col min="11" max="11" width="15.3984375" style="54" bestFit="1" customWidth="1"/>
    <col min="12" max="12" width="12.19921875" style="54" bestFit="1" customWidth="1"/>
    <col min="13" max="13" width="11.09765625" style="100" bestFit="1" customWidth="1"/>
    <col min="14" max="14" width="9" style="54"/>
    <col min="15" max="15" width="11.19921875" style="54" bestFit="1" customWidth="1"/>
    <col min="16" max="16384" width="9" style="54"/>
  </cols>
  <sheetData>
    <row r="1" spans="1:16" ht="7.5" customHeight="1" thickBot="1" x14ac:dyDescent="0.45"/>
    <row r="2" spans="1:16" ht="24.9" customHeight="1" thickBot="1" x14ac:dyDescent="0.45">
      <c r="A2" s="156" t="str">
        <f>"INVOICE - INFOSCAPE CO., LTD.  "&amp;TEXT(DATE(2025,9,30),"yyyy.mm")</f>
        <v>INVOICE - INFOSCAPE CO., LTD.  2025.09</v>
      </c>
      <c r="B2" s="157"/>
      <c r="C2" s="157"/>
      <c r="D2" s="157"/>
      <c r="E2" s="157"/>
      <c r="F2" s="157"/>
      <c r="G2" s="157"/>
      <c r="H2" s="157"/>
      <c r="I2" s="158"/>
    </row>
    <row r="3" spans="1:16" ht="9.9" customHeight="1" x14ac:dyDescent="0.4"/>
    <row r="4" spans="1:16" ht="51" customHeight="1" x14ac:dyDescent="0.4">
      <c r="A4" s="55" t="s">
        <v>88</v>
      </c>
      <c r="B4" s="159" t="s">
        <v>89</v>
      </c>
      <c r="C4" s="159"/>
      <c r="D4" s="159"/>
      <c r="E4" s="159"/>
      <c r="F4" s="55" t="s">
        <v>90</v>
      </c>
      <c r="G4" s="159" t="s">
        <v>139</v>
      </c>
      <c r="H4" s="159"/>
      <c r="I4" s="159"/>
    </row>
    <row r="5" spans="1:16" ht="21" customHeight="1" x14ac:dyDescent="0.4">
      <c r="A5" s="56" t="s">
        <v>63</v>
      </c>
    </row>
    <row r="6" spans="1:16" s="58" customFormat="1" ht="24.9" customHeight="1" x14ac:dyDescent="0.35">
      <c r="A6" s="160" t="s">
        <v>64</v>
      </c>
      <c r="B6" s="161"/>
      <c r="C6" s="162" t="s">
        <v>65</v>
      </c>
      <c r="D6" s="162"/>
      <c r="E6" s="162" t="s">
        <v>66</v>
      </c>
      <c r="F6" s="162"/>
      <c r="G6" s="162" t="s">
        <v>67</v>
      </c>
      <c r="H6" s="162"/>
      <c r="I6" s="57" t="s">
        <v>68</v>
      </c>
      <c r="M6" s="101"/>
    </row>
    <row r="7" spans="1:16" s="58" customFormat="1" ht="24.9" customHeight="1" x14ac:dyDescent="0.4">
      <c r="A7" s="163" t="s">
        <v>91</v>
      </c>
      <c r="B7" s="163"/>
      <c r="C7" s="164">
        <v>110</v>
      </c>
      <c r="D7" s="164"/>
      <c r="E7" s="165"/>
      <c r="F7" s="165"/>
      <c r="G7" s="166"/>
      <c r="H7" s="166"/>
      <c r="I7" s="59">
        <f>LHR!Y3</f>
        <v>2253565</v>
      </c>
      <c r="J7" s="60"/>
      <c r="M7" s="101"/>
      <c r="N7" s="84"/>
      <c r="O7" s="85"/>
    </row>
    <row r="8" spans="1:16" s="58" customFormat="1" ht="24.75" customHeight="1" thickBot="1" x14ac:dyDescent="0.45">
      <c r="A8" s="169" t="s">
        <v>92</v>
      </c>
      <c r="B8" s="169"/>
      <c r="C8" s="170"/>
      <c r="D8" s="171"/>
      <c r="E8" s="172"/>
      <c r="F8" s="172"/>
      <c r="G8" s="173"/>
      <c r="H8" s="173"/>
      <c r="I8" s="63">
        <f>SUM(I7:I7)</f>
        <v>2253565</v>
      </c>
      <c r="J8" s="62"/>
      <c r="L8" s="83"/>
      <c r="M8" s="86"/>
      <c r="N8" s="61"/>
      <c r="O8" s="61"/>
      <c r="P8" s="83"/>
    </row>
    <row r="9" spans="1:16" s="58" customFormat="1" ht="20.100000000000001" customHeight="1" x14ac:dyDescent="0.4">
      <c r="A9" s="174" t="s">
        <v>93</v>
      </c>
      <c r="B9" s="175"/>
      <c r="C9" s="176"/>
      <c r="D9" s="177"/>
      <c r="E9" s="175"/>
      <c r="F9" s="175"/>
      <c r="G9" s="178"/>
      <c r="H9" s="178"/>
      <c r="I9" s="64">
        <v>0</v>
      </c>
      <c r="L9" s="83"/>
      <c r="M9" s="86"/>
      <c r="N9" s="61"/>
      <c r="O9" s="61"/>
      <c r="P9" s="61"/>
    </row>
    <row r="10" spans="1:16" s="58" customFormat="1" ht="20.100000000000001" customHeight="1" x14ac:dyDescent="0.4">
      <c r="A10" s="183" t="s">
        <v>94</v>
      </c>
      <c r="B10" s="184"/>
      <c r="C10" s="185" t="s">
        <v>135</v>
      </c>
      <c r="D10" s="186"/>
      <c r="E10" s="187"/>
      <c r="F10" s="188"/>
      <c r="G10" s="189"/>
      <c r="H10" s="190"/>
      <c r="I10" s="64">
        <v>0</v>
      </c>
      <c r="L10" s="83"/>
      <c r="M10" s="86"/>
    </row>
    <row r="11" spans="1:16" s="58" customFormat="1" ht="20.100000000000001" customHeight="1" x14ac:dyDescent="0.4">
      <c r="A11" s="167" t="s">
        <v>95</v>
      </c>
      <c r="B11" s="163"/>
      <c r="C11" s="191"/>
      <c r="D11" s="192"/>
      <c r="E11" s="163"/>
      <c r="F11" s="163"/>
      <c r="G11" s="168"/>
      <c r="H11" s="168"/>
      <c r="I11" s="59">
        <v>0</v>
      </c>
      <c r="L11" s="83"/>
      <c r="M11" s="86"/>
    </row>
    <row r="12" spans="1:16" s="58" customFormat="1" ht="20.100000000000001" customHeight="1" x14ac:dyDescent="0.4">
      <c r="A12" s="167" t="s">
        <v>138</v>
      </c>
      <c r="B12" s="163"/>
      <c r="C12" s="185"/>
      <c r="D12" s="193"/>
      <c r="E12" s="193"/>
      <c r="F12" s="186"/>
      <c r="G12" s="168"/>
      <c r="H12" s="168"/>
      <c r="I12" s="59">
        <f>'LHR 현지비용'!$D$2</f>
        <v>51000</v>
      </c>
      <c r="L12" s="83"/>
      <c r="M12" s="86"/>
    </row>
    <row r="13" spans="1:16" s="58" customFormat="1" ht="24.75" customHeight="1" x14ac:dyDescent="0.4">
      <c r="A13" s="162" t="s">
        <v>69</v>
      </c>
      <c r="B13" s="162"/>
      <c r="C13" s="179"/>
      <c r="D13" s="180"/>
      <c r="E13" s="181"/>
      <c r="F13" s="181"/>
      <c r="G13" s="182"/>
      <c r="H13" s="182"/>
      <c r="I13" s="65">
        <f>SUM(I8:I12)</f>
        <v>2304565</v>
      </c>
      <c r="L13" s="83"/>
      <c r="M13" s="86"/>
    </row>
    <row r="14" spans="1:16" ht="17.399999999999999" x14ac:dyDescent="0.4">
      <c r="M14" s="102"/>
    </row>
    <row r="15" spans="1:16" ht="17.399999999999999" x14ac:dyDescent="0.4">
      <c r="M15" s="102"/>
    </row>
    <row r="16" spans="1:16" ht="17.399999999999999" x14ac:dyDescent="0.4">
      <c r="M16" s="102"/>
    </row>
    <row r="17" spans="9:9" x14ac:dyDescent="0.4">
      <c r="I17" s="66"/>
    </row>
    <row r="21" spans="9:9" x14ac:dyDescent="0.4">
      <c r="I21" s="66"/>
    </row>
  </sheetData>
  <mergeCells count="34">
    <mergeCell ref="A13:B13"/>
    <mergeCell ref="C13:D13"/>
    <mergeCell ref="E13:F13"/>
    <mergeCell ref="G13:H13"/>
    <mergeCell ref="A10:B10"/>
    <mergeCell ref="C10:D10"/>
    <mergeCell ref="E10:F10"/>
    <mergeCell ref="G10:H10"/>
    <mergeCell ref="A11:B11"/>
    <mergeCell ref="C11:D11"/>
    <mergeCell ref="E11:F11"/>
    <mergeCell ref="G11:H11"/>
    <mergeCell ref="C12:F12"/>
    <mergeCell ref="A7:B7"/>
    <mergeCell ref="C7:D7"/>
    <mergeCell ref="E7:F7"/>
    <mergeCell ref="G7:H7"/>
    <mergeCell ref="A12:B12"/>
    <mergeCell ref="G12:H12"/>
    <mergeCell ref="A8:B8"/>
    <mergeCell ref="C8:D8"/>
    <mergeCell ref="E8:F8"/>
    <mergeCell ref="G8:H8"/>
    <mergeCell ref="A9:B9"/>
    <mergeCell ref="C9:D9"/>
    <mergeCell ref="E9:F9"/>
    <mergeCell ref="G9:H9"/>
    <mergeCell ref="A2:I2"/>
    <mergeCell ref="B4:E4"/>
    <mergeCell ref="G4:I4"/>
    <mergeCell ref="A6:B6"/>
    <mergeCell ref="C6:D6"/>
    <mergeCell ref="E6:F6"/>
    <mergeCell ref="G6:H6"/>
  </mergeCells>
  <phoneticPr fontId="6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BH96"/>
  <sheetViews>
    <sheetView showGridLines="0" zoomScale="85" zoomScaleNormal="85" workbookViewId="0">
      <selection activeCell="AZ1" sqref="AZ1:AZ1048576"/>
    </sheetView>
  </sheetViews>
  <sheetFormatPr defaultColWidth="8.69921875" defaultRowHeight="14.4" outlineLevelCol="1" x14ac:dyDescent="0.4"/>
  <cols>
    <col min="1" max="1" width="3" style="23" customWidth="1"/>
    <col min="2" max="3" width="7.5" style="23" customWidth="1"/>
    <col min="4" max="4" width="9.69921875" style="23" bestFit="1" customWidth="1"/>
    <col min="5" max="5" width="12" style="23" bestFit="1" customWidth="1"/>
    <col min="6" max="6" width="12.5" style="23" bestFit="1" customWidth="1"/>
    <col min="7" max="7" width="9" style="23" bestFit="1" customWidth="1"/>
    <col min="8" max="8" width="18.8984375" style="23" customWidth="1"/>
    <col min="9" max="9" width="8.09765625" style="23" bestFit="1" customWidth="1"/>
    <col min="10" max="10" width="14.69921875" style="23" customWidth="1"/>
    <col min="11" max="11" width="5.19921875" style="23" bestFit="1" customWidth="1"/>
    <col min="12" max="12" width="7.09765625" style="23" bestFit="1" customWidth="1"/>
    <col min="13" max="13" width="7.59765625" style="23" customWidth="1"/>
    <col min="14" max="14" width="6.19921875" style="23" bestFit="1" customWidth="1"/>
    <col min="15" max="15" width="6.19921875" style="23" customWidth="1"/>
    <col min="16" max="16" width="12.3984375" style="23" customWidth="1"/>
    <col min="17" max="17" width="14.09765625" style="23" bestFit="1" customWidth="1"/>
    <col min="18" max="18" width="14.3984375" style="23" customWidth="1"/>
    <col min="19" max="22" width="12.69921875" style="23" customWidth="1"/>
    <col min="23" max="23" width="18" style="23" customWidth="1"/>
    <col min="24" max="25" width="12.69921875" style="23" customWidth="1"/>
    <col min="26" max="26" width="2.8984375" style="23" customWidth="1"/>
    <col min="27" max="27" width="12.69921875" style="23" bestFit="1" customWidth="1" outlineLevel="1"/>
    <col min="28" max="28" width="4.5" style="23" bestFit="1" customWidth="1" outlineLevel="1"/>
    <col min="29" max="29" width="11.8984375" style="23" bestFit="1" customWidth="1" outlineLevel="1"/>
    <col min="30" max="30" width="13.296875" style="23" bestFit="1" customWidth="1" outlineLevel="1"/>
    <col min="31" max="31" width="17.5" style="23" bestFit="1" customWidth="1" outlineLevel="1"/>
    <col min="32" max="32" width="10.796875" style="23" bestFit="1" customWidth="1" outlineLevel="1"/>
    <col min="33" max="33" width="9.09765625" style="23" bestFit="1" customWidth="1" outlineLevel="1"/>
    <col min="34" max="34" width="10.296875" style="23" bestFit="1" customWidth="1" outlineLevel="1"/>
    <col min="35" max="35" width="4.296875" style="23" bestFit="1" customWidth="1" outlineLevel="1"/>
    <col min="36" max="38" width="5.59765625" style="23" bestFit="1" customWidth="1" outlineLevel="1"/>
    <col min="39" max="39" width="37.5" style="23" bestFit="1" customWidth="1" outlineLevel="1"/>
    <col min="40" max="40" width="11" style="23" bestFit="1" customWidth="1" outlineLevel="1"/>
    <col min="41" max="43" width="5.19921875" style="23" bestFit="1" customWidth="1" outlineLevel="1"/>
    <col min="44" max="44" width="9.8984375" style="23" bestFit="1" customWidth="1" outlineLevel="1"/>
    <col min="45" max="45" width="8.19921875" style="23" bestFit="1" customWidth="1" outlineLevel="1"/>
    <col min="46" max="46" width="8" style="23" bestFit="1" customWidth="1" outlineLevel="1"/>
    <col min="47" max="47" width="17.5" style="23" bestFit="1" customWidth="1" outlineLevel="1"/>
    <col min="48" max="48" width="31.69921875" style="23" bestFit="1" customWidth="1" outlineLevel="1"/>
    <col min="49" max="49" width="10.796875" style="23" bestFit="1" customWidth="1" outlineLevel="1"/>
    <col min="50" max="50" width="8.59765625" style="23" bestFit="1" customWidth="1" outlineLevel="1"/>
    <col min="51" max="51" width="14.59765625" style="24" bestFit="1" customWidth="1" outlineLevel="1"/>
    <col min="52" max="52" width="13.3984375" style="153" bestFit="1" customWidth="1" outlineLevel="1"/>
    <col min="53" max="53" width="13.5" style="24" bestFit="1" customWidth="1" outlineLevel="1"/>
    <col min="54" max="54" width="6.5" style="23" bestFit="1" customWidth="1" outlineLevel="1"/>
    <col min="55" max="55" width="15.5" style="23" bestFit="1" customWidth="1" outlineLevel="1"/>
    <col min="56" max="56" width="21.19921875" style="23" bestFit="1" customWidth="1" outlineLevel="1"/>
    <col min="57" max="57" width="6.5" style="23" bestFit="1" customWidth="1" outlineLevel="1"/>
    <col min="58" max="58" width="8.8984375" style="23" bestFit="1" customWidth="1" outlineLevel="1"/>
    <col min="59" max="59" width="8.19921875" style="23" bestFit="1" customWidth="1" outlineLevel="1"/>
    <col min="60" max="60" width="7" style="23" bestFit="1" customWidth="1" outlineLevel="1"/>
    <col min="61" max="16384" width="8.69921875" style="23"/>
  </cols>
  <sheetData>
    <row r="1" spans="2:60" x14ac:dyDescent="0.4">
      <c r="Q1" s="110"/>
      <c r="R1" s="110"/>
      <c r="S1" s="110"/>
      <c r="T1" s="110"/>
      <c r="U1" s="110"/>
      <c r="V1" s="110"/>
      <c r="W1" s="110"/>
      <c r="X1" s="110"/>
      <c r="Y1" s="111"/>
      <c r="Z1" s="110"/>
      <c r="AA1" s="112">
        <v>1115231</v>
      </c>
    </row>
    <row r="2" spans="2:60" x14ac:dyDescent="0.4">
      <c r="P2" s="35"/>
      <c r="Q2" s="113"/>
      <c r="R2" s="113"/>
      <c r="S2" s="113"/>
      <c r="T2" s="113"/>
      <c r="U2" s="113"/>
      <c r="V2" s="113"/>
      <c r="W2" s="113"/>
      <c r="X2" s="113"/>
      <c r="Y2" s="114"/>
      <c r="Z2" s="110"/>
      <c r="AA2" s="110"/>
    </row>
    <row r="3" spans="2:60" ht="15.6" x14ac:dyDescent="0.4">
      <c r="B3" s="194" t="s">
        <v>0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6"/>
      <c r="Q3" s="115">
        <f t="shared" ref="Q3:Y3" si="0">SUBTOTAL(9,Q$5:Q$3280)</f>
        <v>1801265</v>
      </c>
      <c r="R3" s="115">
        <f t="shared" si="0"/>
        <v>414000</v>
      </c>
      <c r="S3" s="115">
        <f t="shared" si="0"/>
        <v>15300</v>
      </c>
      <c r="T3" s="115">
        <f t="shared" si="0"/>
        <v>0</v>
      </c>
      <c r="U3" s="115">
        <f t="shared" si="0"/>
        <v>0</v>
      </c>
      <c r="V3" s="115">
        <f t="shared" si="0"/>
        <v>0</v>
      </c>
      <c r="W3" s="115">
        <f t="shared" si="0"/>
        <v>23000</v>
      </c>
      <c r="X3" s="115">
        <f t="shared" si="0"/>
        <v>0</v>
      </c>
      <c r="Y3" s="115">
        <f t="shared" si="0"/>
        <v>2253565</v>
      </c>
      <c r="Z3" s="110"/>
      <c r="AA3" s="116" t="s">
        <v>1</v>
      </c>
    </row>
    <row r="4" spans="2:60" s="37" customFormat="1" ht="94.2" customHeight="1" thickBot="1" x14ac:dyDescent="0.35">
      <c r="B4" s="36" t="s">
        <v>2</v>
      </c>
      <c r="C4" s="36" t="s">
        <v>80</v>
      </c>
      <c r="D4" s="36" t="s">
        <v>3</v>
      </c>
      <c r="E4" s="36" t="s">
        <v>4</v>
      </c>
      <c r="F4" s="36" t="s">
        <v>5</v>
      </c>
      <c r="G4" s="36" t="s">
        <v>6</v>
      </c>
      <c r="H4" s="36" t="s">
        <v>7</v>
      </c>
      <c r="I4" s="36" t="s">
        <v>8</v>
      </c>
      <c r="J4" s="36" t="s">
        <v>124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70</v>
      </c>
      <c r="P4" s="36" t="s">
        <v>5</v>
      </c>
      <c r="Q4" s="36" t="s">
        <v>71</v>
      </c>
      <c r="R4" s="41" t="s">
        <v>126</v>
      </c>
      <c r="S4" s="96" t="s">
        <v>127</v>
      </c>
      <c r="T4" s="41" t="s">
        <v>128</v>
      </c>
      <c r="U4" s="42" t="s">
        <v>129</v>
      </c>
      <c r="V4" s="41" t="s">
        <v>13</v>
      </c>
      <c r="W4" s="43" t="s">
        <v>130</v>
      </c>
      <c r="X4" s="41" t="s">
        <v>87</v>
      </c>
      <c r="Y4" s="44" t="s">
        <v>14</v>
      </c>
      <c r="Z4" s="117"/>
      <c r="AA4" s="38" t="s">
        <v>15</v>
      </c>
      <c r="AB4" s="38" t="s">
        <v>16</v>
      </c>
      <c r="AC4" s="38" t="s">
        <v>17</v>
      </c>
      <c r="AD4" s="38" t="s">
        <v>18</v>
      </c>
      <c r="AE4" s="38" t="s">
        <v>19</v>
      </c>
      <c r="AF4" s="38" t="s">
        <v>20</v>
      </c>
      <c r="AG4" s="38" t="s">
        <v>21</v>
      </c>
      <c r="AH4" s="38" t="s">
        <v>167</v>
      </c>
      <c r="AI4" s="38" t="s">
        <v>22</v>
      </c>
      <c r="AJ4" s="38" t="s">
        <v>23</v>
      </c>
      <c r="AK4" s="38" t="s">
        <v>24</v>
      </c>
      <c r="AL4" s="39" t="s">
        <v>25</v>
      </c>
      <c r="AM4" s="38" t="s">
        <v>26</v>
      </c>
      <c r="AN4" s="39" t="s">
        <v>27</v>
      </c>
      <c r="AO4" s="38" t="s">
        <v>28</v>
      </c>
      <c r="AP4" s="38" t="s">
        <v>29</v>
      </c>
      <c r="AQ4" s="38" t="s">
        <v>30</v>
      </c>
      <c r="AR4" s="38" t="s">
        <v>31</v>
      </c>
      <c r="AS4" s="38" t="s">
        <v>32</v>
      </c>
      <c r="AT4" s="38" t="s">
        <v>33</v>
      </c>
      <c r="AU4" s="38" t="s">
        <v>34</v>
      </c>
      <c r="AV4" s="38" t="s">
        <v>35</v>
      </c>
      <c r="AW4" s="38" t="s">
        <v>36</v>
      </c>
      <c r="AX4" s="38" t="s">
        <v>37</v>
      </c>
      <c r="AY4" s="40" t="s">
        <v>38</v>
      </c>
      <c r="AZ4" s="154" t="s">
        <v>39</v>
      </c>
      <c r="BA4" s="40" t="s">
        <v>40</v>
      </c>
      <c r="BB4" s="38" t="s">
        <v>41</v>
      </c>
      <c r="BC4" s="38" t="s">
        <v>42</v>
      </c>
      <c r="BD4" s="38" t="s">
        <v>43</v>
      </c>
      <c r="BE4" s="38" t="s">
        <v>44</v>
      </c>
      <c r="BF4" s="38" t="s">
        <v>45</v>
      </c>
      <c r="BG4" s="38" t="s">
        <v>46</v>
      </c>
      <c r="BH4" s="38"/>
    </row>
    <row r="5" spans="2:60" x14ac:dyDescent="0.3">
      <c r="B5" s="22">
        <f>ROW()-4</f>
        <v>1</v>
      </c>
      <c r="C5" s="22" t="str">
        <f>AB5</f>
        <v>LHR</v>
      </c>
      <c r="D5" s="22">
        <f>AA5</f>
        <v>45904</v>
      </c>
      <c r="E5" s="22">
        <f>AC5</f>
        <v>99431913840</v>
      </c>
      <c r="F5" s="22" t="str">
        <f>AD5</f>
        <v>PGB250002199</v>
      </c>
      <c r="G5" s="22" t="str">
        <f>AE5</f>
        <v>임광엽</v>
      </c>
      <c r="H5" s="22" t="str">
        <f>AM5</f>
        <v>목록(Manifest)</v>
      </c>
      <c r="I5" s="22">
        <f>AN5</f>
        <v>84.06</v>
      </c>
      <c r="J5" s="22" t="str">
        <f>AU5</f>
        <v>INFOSCAPE (GBLHR)</v>
      </c>
      <c r="K5" s="22">
        <f>AI5</f>
        <v>1</v>
      </c>
      <c r="L5" s="45">
        <f>AJ5</f>
        <v>4.24</v>
      </c>
      <c r="M5" s="45">
        <f>AK5</f>
        <v>4.2</v>
      </c>
      <c r="N5" s="45">
        <f>AL5</f>
        <v>4.3</v>
      </c>
      <c r="O5" s="45">
        <f>CEILING(N5,0.5)</f>
        <v>4.5</v>
      </c>
      <c r="P5" s="25" t="str">
        <f>AD5</f>
        <v>PGB250002199</v>
      </c>
      <c r="Q5" s="46">
        <f>VLOOKUP(C5,MAPPING!$B$28:$G$30,2,0)+(O5-0.5)/0.5*VLOOKUP(C5,MAPPING!$B$28:$G$30,4,0)</f>
        <v>33265</v>
      </c>
      <c r="R5" s="118">
        <f>IF(C5="LHR",4500,0)</f>
        <v>4500</v>
      </c>
      <c r="S5" s="119">
        <f>VLOOKUP(H5,MAPPING!$B$3:$D$10,3,0)</f>
        <v>0</v>
      </c>
      <c r="T5" s="120">
        <f>1500*(K5-1)</f>
        <v>0</v>
      </c>
      <c r="U5" s="119" cm="1">
        <f t="array" ref="U5">IF(OR(ISNUMBER(SEARCH("대신대납",AH5)),ISNUMBER(SEARCH("대신 대납",AH5))),_xlfn.LET(
  _xlpm.s,AH5,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" s="119">
        <f>(IF(VLOOKUP(VLOOKUP(AN5,MAPPING!$B$12:$D$17,2,1),MAPPING!$C$12:$E$17,2,0)=7000,0,VLOOKUP(VLOOKUP(AN5,MAPPING!$B$12:$D$17,2,1),MAPPING!$C$12:$E$17,2,0)))</f>
        <v>0</v>
      </c>
      <c r="W5" s="119">
        <f>IF(OR(ISNUMBER(SEARCH("대신대납",AH5)),ISNUMBER(SEARCH("대신 대납",AH5)),ISNUMBER(SEARCH("대신착불",AH5)),ISNUMBER(SEARCH("대신 착불",AH5))), 0,(K5*VLOOKUP(N5/K5,MAPPING!$B$19:$C$26,2,10)))</f>
        <v>500</v>
      </c>
      <c r="X5" s="119">
        <f>IF(LHR!F5='LHR 현지비용'!$F$2,'LHR 현지비용'!$D$2,0)</f>
        <v>0</v>
      </c>
      <c r="Y5" s="119">
        <f>IF(OR(ISNUMBER(SEARCH("적하삭제",AH5)),ISNUMBER(SEARCH("적하 삭제",AH5))),0,SUM(Q5:X5))</f>
        <v>38265</v>
      </c>
      <c r="Z5" s="121"/>
      <c r="AA5" s="150">
        <v>45904</v>
      </c>
      <c r="AB5" s="105" t="s">
        <v>148</v>
      </c>
      <c r="AC5" s="105">
        <v>99431913840</v>
      </c>
      <c r="AD5" s="105" t="s">
        <v>182</v>
      </c>
      <c r="AE5" s="105" t="s">
        <v>183</v>
      </c>
      <c r="AF5" s="105">
        <v>1074386383</v>
      </c>
      <c r="AG5" s="105">
        <v>6192</v>
      </c>
      <c r="AH5" s="105"/>
      <c r="AI5" s="106">
        <v>1</v>
      </c>
      <c r="AJ5" s="107">
        <v>4.24</v>
      </c>
      <c r="AK5" s="107">
        <v>4.2</v>
      </c>
      <c r="AL5" s="107">
        <v>4.3</v>
      </c>
      <c r="AM5" s="105" t="s">
        <v>47</v>
      </c>
      <c r="AN5" s="107">
        <v>84.06</v>
      </c>
      <c r="AO5" s="105" t="s">
        <v>149</v>
      </c>
      <c r="AP5" s="105" t="s">
        <v>149</v>
      </c>
      <c r="AQ5" s="105" t="s">
        <v>149</v>
      </c>
      <c r="AR5" s="105" t="s">
        <v>149</v>
      </c>
      <c r="AS5" s="105" t="s">
        <v>149</v>
      </c>
      <c r="AT5" s="105">
        <v>2205932</v>
      </c>
      <c r="AU5" s="105" t="s">
        <v>150</v>
      </c>
      <c r="AV5" s="105" t="s">
        <v>151</v>
      </c>
      <c r="AW5" s="105"/>
      <c r="AX5" s="105" t="s">
        <v>152</v>
      </c>
      <c r="AY5" s="152">
        <v>6094373014198</v>
      </c>
      <c r="AZ5" s="155">
        <v>142660977190</v>
      </c>
      <c r="BA5" s="152">
        <v>142660977190</v>
      </c>
      <c r="BB5" s="105" t="s">
        <v>153</v>
      </c>
      <c r="BC5" s="105" t="s">
        <v>154</v>
      </c>
      <c r="BD5" s="105" t="s">
        <v>155</v>
      </c>
      <c r="BE5" s="105" t="s">
        <v>156</v>
      </c>
      <c r="BF5" s="105" t="s">
        <v>157</v>
      </c>
      <c r="BG5" s="105"/>
      <c r="BH5" s="105" t="s">
        <v>158</v>
      </c>
    </row>
    <row r="6" spans="2:60" x14ac:dyDescent="0.3">
      <c r="B6" s="22">
        <f t="shared" ref="B6:B69" si="1">ROW()-4</f>
        <v>2</v>
      </c>
      <c r="C6" s="22" t="str">
        <f t="shared" ref="C6:C69" si="2">AB6</f>
        <v>LHR</v>
      </c>
      <c r="D6" s="22">
        <f t="shared" ref="D6:D69" si="3">AA6</f>
        <v>45904</v>
      </c>
      <c r="E6" s="22">
        <f t="shared" ref="E6:E69" si="4">AC6</f>
        <v>99431913840</v>
      </c>
      <c r="F6" s="22" t="str">
        <f t="shared" ref="F6:F69" si="5">AD6</f>
        <v>PGB250002200</v>
      </c>
      <c r="G6" s="22" t="str">
        <f t="shared" ref="G6:G69" si="6">AE6</f>
        <v>전정관</v>
      </c>
      <c r="H6" s="22" t="str">
        <f t="shared" ref="H6:H69" si="7">AM6</f>
        <v>목록(Manifest)</v>
      </c>
      <c r="I6" s="22">
        <f t="shared" ref="I6:I69" si="8">AN6</f>
        <v>68.3</v>
      </c>
      <c r="J6" s="22" t="str">
        <f t="shared" ref="J6:J69" si="9">AU6</f>
        <v>INFOSCAPE (GBLHR)</v>
      </c>
      <c r="K6" s="22">
        <f t="shared" ref="K6:K69" si="10">AI6</f>
        <v>1</v>
      </c>
      <c r="L6" s="45">
        <f t="shared" ref="L6:L69" si="11">AJ6</f>
        <v>0.12</v>
      </c>
      <c r="M6" s="45">
        <f t="shared" ref="M6:M69" si="12">AK6</f>
        <v>0.2</v>
      </c>
      <c r="N6" s="45">
        <f t="shared" ref="N6:N69" si="13">AL6</f>
        <v>0.2</v>
      </c>
      <c r="O6" s="45">
        <f t="shared" ref="O6:O69" si="14">CEILING(N6,0.5)</f>
        <v>0.5</v>
      </c>
      <c r="P6" s="25" t="str">
        <f t="shared" ref="P6:P69" si="15">AD6</f>
        <v>PGB250002200</v>
      </c>
      <c r="Q6" s="46">
        <f>VLOOKUP(C6,MAPPING!$B$28:$G$30,2,0)+(O6-0.5)/0.5*VLOOKUP(C6,MAPPING!$B$28:$G$30,4,0)</f>
        <v>9785</v>
      </c>
      <c r="R6" s="118">
        <f t="shared" ref="R6:R69" si="16">IF(C6="LHR",4500,0)</f>
        <v>4500</v>
      </c>
      <c r="S6" s="119">
        <f>VLOOKUP(H6,MAPPING!$B$3:$D$10,3,0)</f>
        <v>0</v>
      </c>
      <c r="T6" s="120">
        <f t="shared" ref="T6:T69" si="17">1500*(K6-1)</f>
        <v>0</v>
      </c>
      <c r="U6" s="119" cm="1">
        <f t="array" ref="U6">IF(OR(ISNUMBER(SEARCH("대신대납",AH6)),ISNUMBER(SEARCH("대신 대납",AH6))),_xlfn.LET(
  _xlpm.s,AH6,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" s="119">
        <f>(IF(VLOOKUP(VLOOKUP(AN6,MAPPING!$B$12:$D$17,2,1),MAPPING!$C$12:$E$17,2,0)=7000,0,VLOOKUP(VLOOKUP(AN6,MAPPING!$B$12:$D$17,2,1),MAPPING!$C$12:$E$17,2,0)))</f>
        <v>0</v>
      </c>
      <c r="W6" s="119">
        <f>IF(OR(ISNUMBER(SEARCH("대신대납",AH6)),ISNUMBER(SEARCH("대신 대납",AH6)),ISNUMBER(SEARCH("대신착불",AH6)),ISNUMBER(SEARCH("대신 착불",AH6))), 0,(K6*VLOOKUP(N6/K6,MAPPING!$B$19:$C$26,2,10)))</f>
        <v>0</v>
      </c>
      <c r="X6" s="119">
        <f>IF(LHR!F6='LHR 현지비용'!$F$2,'LHR 현지비용'!$D$2,0)</f>
        <v>0</v>
      </c>
      <c r="Y6" s="119">
        <f t="shared" ref="Y6:Y69" si="18">IF(OR(ISNUMBER(SEARCH("적하삭제",AH6)),ISNUMBER(SEARCH("적하 삭제",AH6))),0,SUM(Q6:X6))</f>
        <v>14285</v>
      </c>
      <c r="Z6" s="110"/>
      <c r="AA6" s="150">
        <v>45904</v>
      </c>
      <c r="AB6" s="105" t="s">
        <v>148</v>
      </c>
      <c r="AC6" s="105">
        <v>99431913840</v>
      </c>
      <c r="AD6" s="105" t="s">
        <v>184</v>
      </c>
      <c r="AE6" s="105" t="s">
        <v>185</v>
      </c>
      <c r="AF6" s="105">
        <v>1045539954</v>
      </c>
      <c r="AG6" s="105">
        <v>2864</v>
      </c>
      <c r="AH6" s="105"/>
      <c r="AI6" s="106">
        <v>1</v>
      </c>
      <c r="AJ6" s="107">
        <v>0.12</v>
      </c>
      <c r="AK6" s="107">
        <v>0.2</v>
      </c>
      <c r="AL6" s="107">
        <v>0.2</v>
      </c>
      <c r="AM6" s="105" t="s">
        <v>47</v>
      </c>
      <c r="AN6" s="107">
        <v>68.3</v>
      </c>
      <c r="AO6" s="105" t="s">
        <v>149</v>
      </c>
      <c r="AP6" s="105" t="s">
        <v>149</v>
      </c>
      <c r="AQ6" s="105" t="s">
        <v>149</v>
      </c>
      <c r="AR6" s="105" t="s">
        <v>149</v>
      </c>
      <c r="AS6" s="105" t="s">
        <v>149</v>
      </c>
      <c r="AT6" s="105">
        <v>2205932</v>
      </c>
      <c r="AU6" s="105" t="s">
        <v>150</v>
      </c>
      <c r="AV6" s="105" t="s">
        <v>151</v>
      </c>
      <c r="AW6" s="105"/>
      <c r="AX6" s="105" t="s">
        <v>152</v>
      </c>
      <c r="AY6" s="152">
        <v>6094373014199</v>
      </c>
      <c r="AZ6" s="155">
        <v>142660978388</v>
      </c>
      <c r="BA6" s="152">
        <v>142660978388</v>
      </c>
      <c r="BB6" s="105" t="s">
        <v>153</v>
      </c>
      <c r="BC6" s="105" t="s">
        <v>154</v>
      </c>
      <c r="BD6" s="105" t="s">
        <v>155</v>
      </c>
      <c r="BE6" s="105" t="s">
        <v>156</v>
      </c>
      <c r="BF6" s="105" t="s">
        <v>157</v>
      </c>
      <c r="BG6" s="105"/>
      <c r="BH6" s="105" t="s">
        <v>158</v>
      </c>
    </row>
    <row r="7" spans="2:60" x14ac:dyDescent="0.3">
      <c r="B7" s="22">
        <f t="shared" si="1"/>
        <v>3</v>
      </c>
      <c r="C7" s="22" t="str">
        <f t="shared" si="2"/>
        <v>LHR</v>
      </c>
      <c r="D7" s="22">
        <f t="shared" si="3"/>
        <v>45907</v>
      </c>
      <c r="E7" s="22">
        <f t="shared" si="4"/>
        <v>99431913851</v>
      </c>
      <c r="F7" s="22" t="str">
        <f t="shared" si="5"/>
        <v>PGB250002207</v>
      </c>
      <c r="G7" s="22" t="str">
        <f t="shared" si="6"/>
        <v>전재원</v>
      </c>
      <c r="H7" s="22" t="str">
        <f t="shared" si="7"/>
        <v>목록(Manifest)</v>
      </c>
      <c r="I7" s="22">
        <f t="shared" si="8"/>
        <v>17.04</v>
      </c>
      <c r="J7" s="22" t="str">
        <f t="shared" si="9"/>
        <v>INFOSCAPE (GBLHR)</v>
      </c>
      <c r="K7" s="22">
        <f t="shared" si="10"/>
        <v>1</v>
      </c>
      <c r="L7" s="45">
        <f t="shared" si="11"/>
        <v>0.51</v>
      </c>
      <c r="M7" s="45">
        <f t="shared" si="12"/>
        <v>0.2</v>
      </c>
      <c r="N7" s="45">
        <f t="shared" si="13"/>
        <v>0.6</v>
      </c>
      <c r="O7" s="45">
        <f t="shared" si="14"/>
        <v>1</v>
      </c>
      <c r="P7" s="25" t="str">
        <f t="shared" si="15"/>
        <v>PGB250002207</v>
      </c>
      <c r="Q7" s="46">
        <f>VLOOKUP(C7,MAPPING!$B$28:$G$30,2,0)+(O7-0.5)/0.5*VLOOKUP(C7,MAPPING!$B$28:$G$30,4,0)</f>
        <v>12720</v>
      </c>
      <c r="R7" s="118">
        <f t="shared" si="16"/>
        <v>4500</v>
      </c>
      <c r="S7" s="119">
        <f>VLOOKUP(H7,MAPPING!$B$3:$D$10,3,0)</f>
        <v>0</v>
      </c>
      <c r="T7" s="120">
        <f t="shared" si="17"/>
        <v>0</v>
      </c>
      <c r="U7" s="119" cm="1">
        <f t="array" ref="U7">IF(OR(ISNUMBER(SEARCH("대신대납",AH7)),ISNUMBER(SEARCH("대신 대납",AH7))),_xlfn.LET(
  _xlpm.s,AH7,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" s="119">
        <f>(IF(VLOOKUP(VLOOKUP(AN7,MAPPING!$B$12:$D$17,2,1),MAPPING!$C$12:$E$17,2,0)=7000,0,VLOOKUP(VLOOKUP(AN7,MAPPING!$B$12:$D$17,2,1),MAPPING!$C$12:$E$17,2,0)))</f>
        <v>0</v>
      </c>
      <c r="W7" s="119">
        <f>IF(OR(ISNUMBER(SEARCH("대신대납",AH7)),ISNUMBER(SEARCH("대신 대납",AH7)),ISNUMBER(SEARCH("대신착불",AH7)),ISNUMBER(SEARCH("대신 착불",AH7))), 0,(K7*VLOOKUP(N7/K7,MAPPING!$B$19:$C$26,2,10)))</f>
        <v>0</v>
      </c>
      <c r="X7" s="119">
        <f>IF(LHR!F7='LHR 현지비용'!$F$2,'LHR 현지비용'!$D$2,0)</f>
        <v>0</v>
      </c>
      <c r="Y7" s="119">
        <f t="shared" si="18"/>
        <v>17220</v>
      </c>
      <c r="Z7" s="110"/>
      <c r="AA7" s="150">
        <v>45907</v>
      </c>
      <c r="AB7" s="105" t="s">
        <v>148</v>
      </c>
      <c r="AC7" s="105">
        <v>99431913851</v>
      </c>
      <c r="AD7" s="105" t="s">
        <v>186</v>
      </c>
      <c r="AE7" s="105" t="s">
        <v>177</v>
      </c>
      <c r="AF7" s="105">
        <v>1031388433</v>
      </c>
      <c r="AG7" s="105">
        <v>2804</v>
      </c>
      <c r="AH7" s="105"/>
      <c r="AI7" s="106">
        <v>1</v>
      </c>
      <c r="AJ7" s="107">
        <v>0.51</v>
      </c>
      <c r="AK7" s="107">
        <v>0.2</v>
      </c>
      <c r="AL7" s="107">
        <v>0.6</v>
      </c>
      <c r="AM7" s="105" t="s">
        <v>47</v>
      </c>
      <c r="AN7" s="107">
        <v>17.04</v>
      </c>
      <c r="AO7" s="105" t="s">
        <v>149</v>
      </c>
      <c r="AP7" s="105" t="s">
        <v>149</v>
      </c>
      <c r="AQ7" s="105" t="s">
        <v>149</v>
      </c>
      <c r="AR7" s="105" t="s">
        <v>149</v>
      </c>
      <c r="AS7" s="105" t="s">
        <v>149</v>
      </c>
      <c r="AT7" s="105">
        <v>2205932</v>
      </c>
      <c r="AU7" s="105" t="s">
        <v>150</v>
      </c>
      <c r="AV7" s="105" t="s">
        <v>151</v>
      </c>
      <c r="AW7" s="105"/>
      <c r="AX7" s="105" t="s">
        <v>152</v>
      </c>
      <c r="AY7" s="152">
        <v>6094373017178</v>
      </c>
      <c r="AZ7" s="155">
        <v>142660973991</v>
      </c>
      <c r="BA7" s="152">
        <v>142660973991</v>
      </c>
      <c r="BB7" s="105" t="s">
        <v>153</v>
      </c>
      <c r="BC7" s="105" t="s">
        <v>187</v>
      </c>
      <c r="BD7" s="105" t="s">
        <v>155</v>
      </c>
      <c r="BE7" s="105" t="s">
        <v>156</v>
      </c>
      <c r="BF7" s="105" t="s">
        <v>157</v>
      </c>
      <c r="BG7" s="105"/>
      <c r="BH7" s="105" t="s">
        <v>158</v>
      </c>
    </row>
    <row r="8" spans="2:60" x14ac:dyDescent="0.3">
      <c r="B8" s="22">
        <f t="shared" si="1"/>
        <v>4</v>
      </c>
      <c r="C8" s="22" t="str">
        <f t="shared" si="2"/>
        <v>LHR</v>
      </c>
      <c r="D8" s="22">
        <f t="shared" si="3"/>
        <v>45907</v>
      </c>
      <c r="E8" s="22">
        <f t="shared" si="4"/>
        <v>99431913851</v>
      </c>
      <c r="F8" s="22" t="str">
        <f t="shared" si="5"/>
        <v>PGB250002208</v>
      </c>
      <c r="G8" s="22" t="str">
        <f t="shared" si="6"/>
        <v>곽동주</v>
      </c>
      <c r="H8" s="22" t="str">
        <f t="shared" si="7"/>
        <v>목록(Manifest)</v>
      </c>
      <c r="I8" s="22">
        <f t="shared" si="8"/>
        <v>54.42</v>
      </c>
      <c r="J8" s="22" t="str">
        <f t="shared" si="9"/>
        <v>INFOSCAPE (GBLHR)</v>
      </c>
      <c r="K8" s="22">
        <f t="shared" si="10"/>
        <v>1</v>
      </c>
      <c r="L8" s="45">
        <f t="shared" si="11"/>
        <v>0.45</v>
      </c>
      <c r="M8" s="45">
        <f t="shared" si="12"/>
        <v>0.5</v>
      </c>
      <c r="N8" s="45">
        <f t="shared" si="13"/>
        <v>0.5</v>
      </c>
      <c r="O8" s="45">
        <f t="shared" si="14"/>
        <v>0.5</v>
      </c>
      <c r="P8" s="25" t="str">
        <f t="shared" si="15"/>
        <v>PGB250002208</v>
      </c>
      <c r="Q8" s="46">
        <f>VLOOKUP(C8,MAPPING!$B$28:$G$30,2,0)+(O8-0.5)/0.5*VLOOKUP(C8,MAPPING!$B$28:$G$30,4,0)</f>
        <v>9785</v>
      </c>
      <c r="R8" s="118">
        <f t="shared" si="16"/>
        <v>4500</v>
      </c>
      <c r="S8" s="119">
        <f>VLOOKUP(H8,MAPPING!$B$3:$D$10,3,0)</f>
        <v>0</v>
      </c>
      <c r="T8" s="120">
        <f t="shared" si="17"/>
        <v>0</v>
      </c>
      <c r="U8" s="119" cm="1">
        <f t="array" ref="U8">IF(OR(ISNUMBER(SEARCH("대신대납",AH8)),ISNUMBER(SEARCH("대신 대납",AH8))),_xlfn.LET(
  _xlpm.s,AH8,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" s="119">
        <f>(IF(VLOOKUP(VLOOKUP(AN8,MAPPING!$B$12:$D$17,2,1),MAPPING!$C$12:$E$17,2,0)=7000,0,VLOOKUP(VLOOKUP(AN8,MAPPING!$B$12:$D$17,2,1),MAPPING!$C$12:$E$17,2,0)))</f>
        <v>0</v>
      </c>
      <c r="W8" s="119">
        <f>IF(OR(ISNUMBER(SEARCH("대신대납",AH8)),ISNUMBER(SEARCH("대신 대납",AH8)),ISNUMBER(SEARCH("대신착불",AH8)),ISNUMBER(SEARCH("대신 착불",AH8))), 0,(K8*VLOOKUP(N8/K8,MAPPING!$B$19:$C$26,2,10)))</f>
        <v>0</v>
      </c>
      <c r="X8" s="119">
        <f>IF(LHR!F8='LHR 현지비용'!$F$2,'LHR 현지비용'!$D$2,0)</f>
        <v>0</v>
      </c>
      <c r="Y8" s="119">
        <f t="shared" si="18"/>
        <v>14285</v>
      </c>
      <c r="Z8" s="110"/>
      <c r="AA8" s="150">
        <v>45907</v>
      </c>
      <c r="AB8" s="105" t="s">
        <v>148</v>
      </c>
      <c r="AC8" s="105">
        <v>99431913851</v>
      </c>
      <c r="AD8" s="105" t="s">
        <v>188</v>
      </c>
      <c r="AE8" s="105" t="s">
        <v>163</v>
      </c>
      <c r="AF8" s="105">
        <v>1021027993</v>
      </c>
      <c r="AG8" s="105">
        <v>11111</v>
      </c>
      <c r="AH8" s="105"/>
      <c r="AI8" s="106">
        <v>1</v>
      </c>
      <c r="AJ8" s="107">
        <v>0.45</v>
      </c>
      <c r="AK8" s="107">
        <v>0.5</v>
      </c>
      <c r="AL8" s="107">
        <v>0.5</v>
      </c>
      <c r="AM8" s="105" t="s">
        <v>47</v>
      </c>
      <c r="AN8" s="107">
        <v>54.42</v>
      </c>
      <c r="AO8" s="105" t="s">
        <v>149</v>
      </c>
      <c r="AP8" s="105" t="s">
        <v>149</v>
      </c>
      <c r="AQ8" s="105" t="s">
        <v>149</v>
      </c>
      <c r="AR8" s="105" t="s">
        <v>149</v>
      </c>
      <c r="AS8" s="105" t="s">
        <v>149</v>
      </c>
      <c r="AT8" s="105">
        <v>2205932</v>
      </c>
      <c r="AU8" s="105" t="s">
        <v>150</v>
      </c>
      <c r="AV8" s="105" t="s">
        <v>151</v>
      </c>
      <c r="AW8" s="105"/>
      <c r="AX8" s="105" t="s">
        <v>152</v>
      </c>
      <c r="AY8" s="152">
        <v>6094373017179</v>
      </c>
      <c r="AZ8" s="155">
        <v>142660977387</v>
      </c>
      <c r="BA8" s="152">
        <v>142660977387</v>
      </c>
      <c r="BB8" s="105" t="s">
        <v>153</v>
      </c>
      <c r="BC8" s="105" t="s">
        <v>187</v>
      </c>
      <c r="BD8" s="105" t="s">
        <v>155</v>
      </c>
      <c r="BE8" s="105" t="s">
        <v>156</v>
      </c>
      <c r="BF8" s="105" t="s">
        <v>157</v>
      </c>
      <c r="BG8" s="105"/>
      <c r="BH8" s="105" t="s">
        <v>158</v>
      </c>
    </row>
    <row r="9" spans="2:60" ht="17.399999999999999" x14ac:dyDescent="0.4">
      <c r="B9" s="22">
        <f t="shared" si="1"/>
        <v>5</v>
      </c>
      <c r="C9" s="22" t="str">
        <f t="shared" si="2"/>
        <v>LHR</v>
      </c>
      <c r="D9" s="22">
        <f t="shared" si="3"/>
        <v>45907</v>
      </c>
      <c r="E9" s="22">
        <f t="shared" si="4"/>
        <v>99431913851</v>
      </c>
      <c r="F9" s="22" t="str">
        <f t="shared" si="5"/>
        <v>PGB250002209</v>
      </c>
      <c r="G9" s="22" t="str">
        <f t="shared" si="6"/>
        <v>임지영</v>
      </c>
      <c r="H9" s="22" t="str">
        <f t="shared" si="7"/>
        <v>목록(Manifest)</v>
      </c>
      <c r="I9" s="22">
        <f t="shared" si="8"/>
        <v>16.84</v>
      </c>
      <c r="J9" s="22" t="str">
        <f t="shared" si="9"/>
        <v>INFOSCAPE (GBLHR)</v>
      </c>
      <c r="K9" s="22">
        <f t="shared" si="10"/>
        <v>1</v>
      </c>
      <c r="L9" s="45">
        <f t="shared" si="11"/>
        <v>0.44</v>
      </c>
      <c r="M9" s="45">
        <f t="shared" si="12"/>
        <v>0.9</v>
      </c>
      <c r="N9" s="45">
        <f t="shared" si="13"/>
        <v>0.9</v>
      </c>
      <c r="O9" s="45">
        <f t="shared" si="14"/>
        <v>1</v>
      </c>
      <c r="P9" s="25" t="str">
        <f t="shared" si="15"/>
        <v>PGB250002209</v>
      </c>
      <c r="Q9" s="46">
        <f>VLOOKUP(C9,MAPPING!$B$28:$G$30,2,0)+(O9-0.5)/0.5*VLOOKUP(C9,MAPPING!$B$28:$G$30,4,0)</f>
        <v>12720</v>
      </c>
      <c r="R9" s="118">
        <f t="shared" si="16"/>
        <v>4500</v>
      </c>
      <c r="S9" s="119">
        <f>VLOOKUP(H9,MAPPING!$B$3:$D$10,3,0)</f>
        <v>0</v>
      </c>
      <c r="T9" s="120">
        <f t="shared" si="17"/>
        <v>0</v>
      </c>
      <c r="U9" s="119" cm="1">
        <f t="array" ref="U9">IF(OR(ISNUMBER(SEARCH("대신대납",AH9)),ISNUMBER(SEARCH("대신 대납",AH9))),_xlfn.LET(
  _xlpm.s,AH9,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" s="119">
        <f>(IF(VLOOKUP(VLOOKUP(AN9,MAPPING!$B$12:$D$17,2,1),MAPPING!$C$12:$E$17,2,0)=7000,0,VLOOKUP(VLOOKUP(AN9,MAPPING!$B$12:$D$17,2,1),MAPPING!$C$12:$E$17,2,0)))</f>
        <v>0</v>
      </c>
      <c r="W9" s="119">
        <f>IF(OR(ISNUMBER(SEARCH("대신대납",AH9)),ISNUMBER(SEARCH("대신 대납",AH9)),ISNUMBER(SEARCH("대신착불",AH9)),ISNUMBER(SEARCH("대신 착불",AH9))), 0,(K9*VLOOKUP(N9/K9,MAPPING!$B$19:$C$26,2,10)))</f>
        <v>0</v>
      </c>
      <c r="X9" s="119">
        <f>IF(LHR!F9='LHR 현지비용'!$F$2,'LHR 현지비용'!$D$2,0)</f>
        <v>0</v>
      </c>
      <c r="Y9" s="119">
        <f t="shared" si="18"/>
        <v>17220</v>
      </c>
      <c r="Z9" s="110"/>
      <c r="AA9" s="150">
        <v>45907</v>
      </c>
      <c r="AB9" s="105" t="s">
        <v>148</v>
      </c>
      <c r="AC9" s="105">
        <v>99431913851</v>
      </c>
      <c r="AD9" s="105" t="s">
        <v>189</v>
      </c>
      <c r="AE9" s="105" t="s">
        <v>190</v>
      </c>
      <c r="AF9" s="105">
        <v>1072074312</v>
      </c>
      <c r="AG9" s="105">
        <v>21958</v>
      </c>
      <c r="AH9" s="128"/>
      <c r="AI9" s="106">
        <v>1</v>
      </c>
      <c r="AJ9" s="107">
        <v>0.44</v>
      </c>
      <c r="AK9" s="107">
        <v>0.9</v>
      </c>
      <c r="AL9" s="107">
        <v>0.9</v>
      </c>
      <c r="AM9" s="105" t="s">
        <v>47</v>
      </c>
      <c r="AN9" s="107">
        <v>16.84</v>
      </c>
      <c r="AO9" s="105" t="s">
        <v>149</v>
      </c>
      <c r="AP9" s="105" t="s">
        <v>149</v>
      </c>
      <c r="AQ9" s="105" t="s">
        <v>149</v>
      </c>
      <c r="AR9" s="105" t="s">
        <v>149</v>
      </c>
      <c r="AS9" s="105" t="s">
        <v>149</v>
      </c>
      <c r="AT9" s="105">
        <v>2205932</v>
      </c>
      <c r="AU9" s="105" t="s">
        <v>150</v>
      </c>
      <c r="AV9" s="105" t="s">
        <v>151</v>
      </c>
      <c r="AW9" s="105"/>
      <c r="AX9" s="105" t="s">
        <v>152</v>
      </c>
      <c r="AY9" s="152">
        <v>6094373017180</v>
      </c>
      <c r="AZ9" s="155">
        <v>142660978125</v>
      </c>
      <c r="BA9" s="152">
        <v>142660978125</v>
      </c>
      <c r="BB9" s="105" t="s">
        <v>153</v>
      </c>
      <c r="BC9" s="105" t="s">
        <v>187</v>
      </c>
      <c r="BD9" s="105" t="s">
        <v>155</v>
      </c>
      <c r="BE9" s="105" t="s">
        <v>156</v>
      </c>
      <c r="BF9" s="105" t="s">
        <v>157</v>
      </c>
      <c r="BG9" s="105"/>
      <c r="BH9" s="105" t="s">
        <v>158</v>
      </c>
    </row>
    <row r="10" spans="2:60" x14ac:dyDescent="0.3">
      <c r="B10" s="22">
        <f t="shared" si="1"/>
        <v>6</v>
      </c>
      <c r="C10" s="22" t="str">
        <f t="shared" si="2"/>
        <v>LHR</v>
      </c>
      <c r="D10" s="22">
        <f t="shared" si="3"/>
        <v>45907</v>
      </c>
      <c r="E10" s="22">
        <f t="shared" si="4"/>
        <v>99431913851</v>
      </c>
      <c r="F10" s="22" t="str">
        <f t="shared" si="5"/>
        <v>PGB250002210</v>
      </c>
      <c r="G10" s="22" t="str">
        <f t="shared" si="6"/>
        <v>정수민</v>
      </c>
      <c r="H10" s="22" t="str">
        <f t="shared" si="7"/>
        <v>목록(Manifest)</v>
      </c>
      <c r="I10" s="22">
        <f t="shared" si="8"/>
        <v>17.7</v>
      </c>
      <c r="J10" s="22" t="str">
        <f t="shared" si="9"/>
        <v>INFOSCAPE (GBLHR)</v>
      </c>
      <c r="K10" s="22">
        <f t="shared" si="10"/>
        <v>1</v>
      </c>
      <c r="L10" s="45">
        <f t="shared" si="11"/>
        <v>0.33</v>
      </c>
      <c r="M10" s="45">
        <f t="shared" si="12"/>
        <v>0.4</v>
      </c>
      <c r="N10" s="45">
        <f t="shared" si="13"/>
        <v>0.4</v>
      </c>
      <c r="O10" s="45">
        <f t="shared" si="14"/>
        <v>0.5</v>
      </c>
      <c r="P10" s="25" t="str">
        <f t="shared" si="15"/>
        <v>PGB250002210</v>
      </c>
      <c r="Q10" s="46">
        <f>VLOOKUP(C10,MAPPING!$B$28:$G$30,2,0)+(O10-0.5)/0.5*VLOOKUP(C10,MAPPING!$B$28:$G$30,4,0)</f>
        <v>9785</v>
      </c>
      <c r="R10" s="118">
        <f t="shared" si="16"/>
        <v>4500</v>
      </c>
      <c r="S10" s="119">
        <f>VLOOKUP(H10,MAPPING!$B$3:$D$10,3,0)</f>
        <v>0</v>
      </c>
      <c r="T10" s="120">
        <f t="shared" si="17"/>
        <v>0</v>
      </c>
      <c r="U10" s="119" cm="1">
        <f t="array" ref="U10">IF(OR(ISNUMBER(SEARCH("대신대납",AH10)),ISNUMBER(SEARCH("대신 대납",AH10))),_xlfn.LET(
  _xlpm.s,AH10,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0" s="119">
        <f>(IF(VLOOKUP(VLOOKUP(AN10,MAPPING!$B$12:$D$17,2,1),MAPPING!$C$12:$E$17,2,0)=7000,0,VLOOKUP(VLOOKUP(AN10,MAPPING!$B$12:$D$17,2,1),MAPPING!$C$12:$E$17,2,0)))</f>
        <v>0</v>
      </c>
      <c r="W10" s="119">
        <f>IF(OR(ISNUMBER(SEARCH("대신대납",AH10)),ISNUMBER(SEARCH("대신 대납",AH10)),ISNUMBER(SEARCH("대신착불",AH10)),ISNUMBER(SEARCH("대신 착불",AH10))), 0,(K10*VLOOKUP(N10/K10,MAPPING!$B$19:$C$26,2,10)))</f>
        <v>0</v>
      </c>
      <c r="X10" s="119">
        <f>IF(LHR!F10='LHR 현지비용'!$F$2,'LHR 현지비용'!$D$2,0)</f>
        <v>0</v>
      </c>
      <c r="Y10" s="119">
        <f t="shared" si="18"/>
        <v>14285</v>
      </c>
      <c r="Z10" s="110"/>
      <c r="AA10" s="150">
        <v>45907</v>
      </c>
      <c r="AB10" s="105" t="s">
        <v>148</v>
      </c>
      <c r="AC10" s="105">
        <v>99431913851</v>
      </c>
      <c r="AD10" s="105" t="s">
        <v>191</v>
      </c>
      <c r="AE10" s="105" t="s">
        <v>192</v>
      </c>
      <c r="AF10" s="105">
        <v>1042742125</v>
      </c>
      <c r="AG10" s="105">
        <v>4715</v>
      </c>
      <c r="AH10" s="105"/>
      <c r="AI10" s="106">
        <v>1</v>
      </c>
      <c r="AJ10" s="107">
        <v>0.33</v>
      </c>
      <c r="AK10" s="107">
        <v>0.4</v>
      </c>
      <c r="AL10" s="107">
        <v>0.4</v>
      </c>
      <c r="AM10" s="105" t="s">
        <v>47</v>
      </c>
      <c r="AN10" s="107">
        <v>17.7</v>
      </c>
      <c r="AO10" s="105" t="s">
        <v>149</v>
      </c>
      <c r="AP10" s="105" t="s">
        <v>149</v>
      </c>
      <c r="AQ10" s="105" t="s">
        <v>149</v>
      </c>
      <c r="AR10" s="105" t="s">
        <v>149</v>
      </c>
      <c r="AS10" s="105" t="s">
        <v>149</v>
      </c>
      <c r="AT10" s="105">
        <v>2205932</v>
      </c>
      <c r="AU10" s="105" t="s">
        <v>150</v>
      </c>
      <c r="AV10" s="105" t="s">
        <v>151</v>
      </c>
      <c r="AW10" s="105"/>
      <c r="AX10" s="105" t="s">
        <v>152</v>
      </c>
      <c r="AY10" s="152">
        <v>6094373017181</v>
      </c>
      <c r="AZ10" s="155">
        <v>142660978164</v>
      </c>
      <c r="BA10" s="152">
        <v>142660978164</v>
      </c>
      <c r="BB10" s="105" t="s">
        <v>153</v>
      </c>
      <c r="BC10" s="105" t="s">
        <v>187</v>
      </c>
      <c r="BD10" s="105" t="s">
        <v>155</v>
      </c>
      <c r="BE10" s="105" t="s">
        <v>156</v>
      </c>
      <c r="BF10" s="105" t="s">
        <v>157</v>
      </c>
      <c r="BG10" s="105"/>
      <c r="BH10" s="105" t="s">
        <v>158</v>
      </c>
    </row>
    <row r="11" spans="2:60" x14ac:dyDescent="0.3">
      <c r="B11" s="22">
        <f t="shared" si="1"/>
        <v>7</v>
      </c>
      <c r="C11" s="22" t="str">
        <f t="shared" si="2"/>
        <v>LHR</v>
      </c>
      <c r="D11" s="22">
        <f t="shared" si="3"/>
        <v>45907</v>
      </c>
      <c r="E11" s="22">
        <f t="shared" si="4"/>
        <v>99431913851</v>
      </c>
      <c r="F11" s="22" t="str">
        <f t="shared" si="5"/>
        <v>PGB250002211</v>
      </c>
      <c r="G11" s="22" t="str">
        <f t="shared" si="6"/>
        <v>양성택</v>
      </c>
      <c r="H11" s="22" t="str">
        <f t="shared" si="7"/>
        <v>목록(Manifest)</v>
      </c>
      <c r="I11" s="22">
        <f t="shared" si="8"/>
        <v>98.13</v>
      </c>
      <c r="J11" s="22" t="str">
        <f t="shared" si="9"/>
        <v>INFOSCAPE (GBLHR)</v>
      </c>
      <c r="K11" s="22">
        <f t="shared" si="10"/>
        <v>1</v>
      </c>
      <c r="L11" s="45">
        <f t="shared" si="11"/>
        <v>1.1299999999999999</v>
      </c>
      <c r="M11" s="45">
        <f t="shared" si="12"/>
        <v>0.2</v>
      </c>
      <c r="N11" s="45">
        <f t="shared" si="13"/>
        <v>1.2</v>
      </c>
      <c r="O11" s="45">
        <f t="shared" si="14"/>
        <v>1.5</v>
      </c>
      <c r="P11" s="25" t="str">
        <f t="shared" si="15"/>
        <v>PGB250002211</v>
      </c>
      <c r="Q11" s="46">
        <f>VLOOKUP(C11,MAPPING!$B$28:$G$30,2,0)+(O11-0.5)/0.5*VLOOKUP(C11,MAPPING!$B$28:$G$30,4,0)</f>
        <v>15655</v>
      </c>
      <c r="R11" s="118">
        <f t="shared" si="16"/>
        <v>4500</v>
      </c>
      <c r="S11" s="119">
        <f>VLOOKUP(H11,MAPPING!$B$3:$D$10,3,0)</f>
        <v>0</v>
      </c>
      <c r="T11" s="120">
        <f t="shared" si="17"/>
        <v>0</v>
      </c>
      <c r="U11" s="119" cm="1">
        <f t="array" ref="U11">IF(OR(ISNUMBER(SEARCH("대신대납",AH11)),ISNUMBER(SEARCH("대신 대납",AH11))),_xlfn.LET(
  _xlpm.s,AH11,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1" s="119">
        <f>(IF(VLOOKUP(VLOOKUP(AN11,MAPPING!$B$12:$D$17,2,1),MAPPING!$C$12:$E$17,2,0)=7000,0,VLOOKUP(VLOOKUP(AN11,MAPPING!$B$12:$D$17,2,1),MAPPING!$C$12:$E$17,2,0)))</f>
        <v>0</v>
      </c>
      <c r="W11" s="119">
        <f>IF(OR(ISNUMBER(SEARCH("대신대납",AH11)),ISNUMBER(SEARCH("대신 대납",AH11)),ISNUMBER(SEARCH("대신착불",AH11)),ISNUMBER(SEARCH("대신 착불",AH11))), 0,(K11*VLOOKUP(N11/K11,MAPPING!$B$19:$C$26,2,10)))</f>
        <v>0</v>
      </c>
      <c r="X11" s="119">
        <f>IF(LHR!F11='LHR 현지비용'!$F$2,'LHR 현지비용'!$D$2,0)</f>
        <v>0</v>
      </c>
      <c r="Y11" s="119">
        <f t="shared" si="18"/>
        <v>20155</v>
      </c>
      <c r="Z11" s="110"/>
      <c r="AA11" s="150">
        <v>45907</v>
      </c>
      <c r="AB11" s="105" t="s">
        <v>148</v>
      </c>
      <c r="AC11" s="105">
        <v>99431913851</v>
      </c>
      <c r="AD11" s="105" t="s">
        <v>193</v>
      </c>
      <c r="AE11" s="105" t="s">
        <v>194</v>
      </c>
      <c r="AF11" s="105">
        <v>1041302455</v>
      </c>
      <c r="AG11" s="105">
        <v>4715</v>
      </c>
      <c r="AH11" s="105"/>
      <c r="AI11" s="106">
        <v>1</v>
      </c>
      <c r="AJ11" s="107">
        <v>1.1299999999999999</v>
      </c>
      <c r="AK11" s="107">
        <v>0.2</v>
      </c>
      <c r="AL11" s="107">
        <v>1.2</v>
      </c>
      <c r="AM11" s="105" t="s">
        <v>47</v>
      </c>
      <c r="AN11" s="107">
        <v>98.13</v>
      </c>
      <c r="AO11" s="105" t="s">
        <v>149</v>
      </c>
      <c r="AP11" s="105" t="s">
        <v>149</v>
      </c>
      <c r="AQ11" s="105" t="s">
        <v>149</v>
      </c>
      <c r="AR11" s="105" t="s">
        <v>149</v>
      </c>
      <c r="AS11" s="105" t="s">
        <v>149</v>
      </c>
      <c r="AT11" s="105">
        <v>2205932</v>
      </c>
      <c r="AU11" s="105" t="s">
        <v>150</v>
      </c>
      <c r="AV11" s="105" t="s">
        <v>151</v>
      </c>
      <c r="AW11" s="105"/>
      <c r="AX11" s="105" t="s">
        <v>152</v>
      </c>
      <c r="AY11" s="152">
        <v>6094373017182</v>
      </c>
      <c r="AZ11" s="155">
        <v>142660978165</v>
      </c>
      <c r="BA11" s="152">
        <v>142660978165</v>
      </c>
      <c r="BB11" s="105" t="s">
        <v>153</v>
      </c>
      <c r="BC11" s="105" t="s">
        <v>187</v>
      </c>
      <c r="BD11" s="105" t="s">
        <v>155</v>
      </c>
      <c r="BE11" s="105" t="s">
        <v>156</v>
      </c>
      <c r="BF11" s="105" t="s">
        <v>157</v>
      </c>
      <c r="BG11" s="105"/>
      <c r="BH11" s="105" t="s">
        <v>158</v>
      </c>
    </row>
    <row r="12" spans="2:60" x14ac:dyDescent="0.3">
      <c r="B12" s="22">
        <f t="shared" si="1"/>
        <v>8</v>
      </c>
      <c r="C12" s="22" t="str">
        <f t="shared" si="2"/>
        <v>LHR</v>
      </c>
      <c r="D12" s="22">
        <f t="shared" si="3"/>
        <v>45907</v>
      </c>
      <c r="E12" s="22">
        <f t="shared" si="4"/>
        <v>99431913851</v>
      </c>
      <c r="F12" s="22" t="str">
        <f t="shared" si="5"/>
        <v>PGB250002212</v>
      </c>
      <c r="G12" s="22" t="str">
        <f t="shared" si="6"/>
        <v>정수민</v>
      </c>
      <c r="H12" s="22" t="str">
        <f t="shared" si="7"/>
        <v>목록(Manifest)</v>
      </c>
      <c r="I12" s="22">
        <f t="shared" si="8"/>
        <v>11.36</v>
      </c>
      <c r="J12" s="22" t="str">
        <f t="shared" si="9"/>
        <v>INFOSCAPE (GBLHR)</v>
      </c>
      <c r="K12" s="22">
        <f t="shared" si="10"/>
        <v>1</v>
      </c>
      <c r="L12" s="45">
        <f t="shared" si="11"/>
        <v>0.3</v>
      </c>
      <c r="M12" s="45">
        <f t="shared" si="12"/>
        <v>0.4</v>
      </c>
      <c r="N12" s="45">
        <f t="shared" si="13"/>
        <v>0.4</v>
      </c>
      <c r="O12" s="45">
        <f t="shared" si="14"/>
        <v>0.5</v>
      </c>
      <c r="P12" s="25" t="str">
        <f t="shared" si="15"/>
        <v>PGB250002212</v>
      </c>
      <c r="Q12" s="46">
        <f>VLOOKUP(C12,MAPPING!$B$28:$G$30,2,0)+(O12-0.5)/0.5*VLOOKUP(C12,MAPPING!$B$28:$G$30,4,0)</f>
        <v>9785</v>
      </c>
      <c r="R12" s="118">
        <f t="shared" si="16"/>
        <v>4500</v>
      </c>
      <c r="S12" s="119">
        <f>VLOOKUP(H12,MAPPING!$B$3:$D$10,3,0)</f>
        <v>0</v>
      </c>
      <c r="T12" s="120">
        <f t="shared" si="17"/>
        <v>0</v>
      </c>
      <c r="U12" s="119" cm="1">
        <f t="array" ref="U12">IF(OR(ISNUMBER(SEARCH("대신대납",AH12)),ISNUMBER(SEARCH("대신 대납",AH12))),_xlfn.LET(
  _xlpm.s,AH12,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2" s="119">
        <f>(IF(VLOOKUP(VLOOKUP(AN12,MAPPING!$B$12:$D$17,2,1),MAPPING!$C$12:$E$17,2,0)=7000,0,VLOOKUP(VLOOKUP(AN12,MAPPING!$B$12:$D$17,2,1),MAPPING!$C$12:$E$17,2,0)))</f>
        <v>0</v>
      </c>
      <c r="W12" s="119">
        <f>IF(OR(ISNUMBER(SEARCH("대신대납",AH12)),ISNUMBER(SEARCH("대신 대납",AH12)),ISNUMBER(SEARCH("대신착불",AH12)),ISNUMBER(SEARCH("대신 착불",AH12))), 0,(K12*VLOOKUP(N12/K12,MAPPING!$B$19:$C$26,2,10)))</f>
        <v>0</v>
      </c>
      <c r="X12" s="119">
        <f>IF(LHR!F12='LHR 현지비용'!$F$2,'LHR 현지비용'!$D$2,0)</f>
        <v>0</v>
      </c>
      <c r="Y12" s="119">
        <f t="shared" si="18"/>
        <v>14285</v>
      </c>
      <c r="Z12" s="110"/>
      <c r="AA12" s="150">
        <v>45907</v>
      </c>
      <c r="AB12" s="105" t="s">
        <v>148</v>
      </c>
      <c r="AC12" s="105">
        <v>99431913851</v>
      </c>
      <c r="AD12" s="105" t="s">
        <v>195</v>
      </c>
      <c r="AE12" s="105" t="s">
        <v>192</v>
      </c>
      <c r="AF12" s="105">
        <v>1042742125</v>
      </c>
      <c r="AG12" s="105">
        <v>4715</v>
      </c>
      <c r="AH12" s="105"/>
      <c r="AI12" s="106">
        <v>1</v>
      </c>
      <c r="AJ12" s="107">
        <v>0.3</v>
      </c>
      <c r="AK12" s="107">
        <v>0.4</v>
      </c>
      <c r="AL12" s="107">
        <v>0.4</v>
      </c>
      <c r="AM12" s="105" t="s">
        <v>47</v>
      </c>
      <c r="AN12" s="107">
        <v>11.36</v>
      </c>
      <c r="AO12" s="105" t="s">
        <v>149</v>
      </c>
      <c r="AP12" s="105" t="s">
        <v>149</v>
      </c>
      <c r="AQ12" s="105" t="s">
        <v>149</v>
      </c>
      <c r="AR12" s="105" t="s">
        <v>149</v>
      </c>
      <c r="AS12" s="105" t="s">
        <v>149</v>
      </c>
      <c r="AT12" s="105">
        <v>2205932</v>
      </c>
      <c r="AU12" s="105" t="s">
        <v>150</v>
      </c>
      <c r="AV12" s="105" t="s">
        <v>151</v>
      </c>
      <c r="AW12" s="105"/>
      <c r="AX12" s="105" t="s">
        <v>152</v>
      </c>
      <c r="AY12" s="152">
        <v>6094373017183</v>
      </c>
      <c r="AZ12" s="155">
        <v>142660978167</v>
      </c>
      <c r="BA12" s="152">
        <v>142660978167</v>
      </c>
      <c r="BB12" s="105" t="s">
        <v>153</v>
      </c>
      <c r="BC12" s="105" t="s">
        <v>187</v>
      </c>
      <c r="BD12" s="105" t="s">
        <v>155</v>
      </c>
      <c r="BE12" s="105" t="s">
        <v>156</v>
      </c>
      <c r="BF12" s="105" t="s">
        <v>157</v>
      </c>
      <c r="BG12" s="105"/>
      <c r="BH12" s="105" t="s">
        <v>158</v>
      </c>
    </row>
    <row r="13" spans="2:60" x14ac:dyDescent="0.3">
      <c r="B13" s="22">
        <f t="shared" si="1"/>
        <v>9</v>
      </c>
      <c r="C13" s="22" t="str">
        <f t="shared" si="2"/>
        <v>LHR</v>
      </c>
      <c r="D13" s="22">
        <f t="shared" si="3"/>
        <v>45907</v>
      </c>
      <c r="E13" s="22">
        <f t="shared" si="4"/>
        <v>99431913851</v>
      </c>
      <c r="F13" s="22" t="str">
        <f t="shared" si="5"/>
        <v>PGB250002220</v>
      </c>
      <c r="G13" s="22" t="str">
        <f t="shared" si="6"/>
        <v>김동완</v>
      </c>
      <c r="H13" s="22" t="str">
        <f t="shared" si="7"/>
        <v>간이(Simple)</v>
      </c>
      <c r="I13" s="22">
        <f t="shared" si="8"/>
        <v>946.93</v>
      </c>
      <c r="J13" s="22" t="str">
        <f t="shared" si="9"/>
        <v>INFOSCAPE (GBLHR)</v>
      </c>
      <c r="K13" s="22">
        <f t="shared" si="10"/>
        <v>1</v>
      </c>
      <c r="L13" s="45">
        <f t="shared" si="11"/>
        <v>11.5</v>
      </c>
      <c r="M13" s="45">
        <f t="shared" si="12"/>
        <v>5.7</v>
      </c>
      <c r="N13" s="45">
        <f t="shared" si="13"/>
        <v>11.5</v>
      </c>
      <c r="O13" s="45">
        <f t="shared" si="14"/>
        <v>11.5</v>
      </c>
      <c r="P13" s="25" t="str">
        <f t="shared" si="15"/>
        <v>PGB250002220</v>
      </c>
      <c r="Q13" s="46">
        <f>VLOOKUP(C13,MAPPING!$B$28:$G$30,2,0)+(O13-0.5)/0.5*VLOOKUP(C13,MAPPING!$B$28:$G$30,4,0)</f>
        <v>74355</v>
      </c>
      <c r="R13" s="118">
        <f t="shared" si="16"/>
        <v>4500</v>
      </c>
      <c r="S13" s="119">
        <f>VLOOKUP(H13,MAPPING!$B$3:$D$10,3,0)</f>
        <v>1700</v>
      </c>
      <c r="T13" s="120">
        <f t="shared" si="17"/>
        <v>0</v>
      </c>
      <c r="U13" s="119" cm="1">
        <f t="array" ref="U13">IF(OR(ISNUMBER(SEARCH("대신대납",AH13)),ISNUMBER(SEARCH("대신 대납",AH13))),_xlfn.LET(
  _xlpm.s,AH13,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3" s="119">
        <f>(IF(VLOOKUP(VLOOKUP(AN13,MAPPING!$B$12:$D$17,2,1),MAPPING!$C$12:$E$17,2,0)=7000,0,VLOOKUP(VLOOKUP(AN13,MAPPING!$B$12:$D$17,2,1),MAPPING!$C$12:$E$17,2,0)))</f>
        <v>0</v>
      </c>
      <c r="W13" s="119">
        <f>IF(OR(ISNUMBER(SEARCH("대신대납",AH13)),ISNUMBER(SEARCH("대신 대납",AH13)),ISNUMBER(SEARCH("대신착불",AH13)),ISNUMBER(SEARCH("대신 착불",AH13))), 0,(K13*VLOOKUP(N13/K13,MAPPING!$B$19:$C$26,2,10)))</f>
        <v>3000</v>
      </c>
      <c r="X13" s="119">
        <f>IF(LHR!F13='LHR 현지비용'!$F$2,'LHR 현지비용'!$D$2,0)</f>
        <v>0</v>
      </c>
      <c r="Y13" s="119">
        <f t="shared" si="18"/>
        <v>83555</v>
      </c>
      <c r="Z13" s="110"/>
      <c r="AA13" s="150">
        <v>45907</v>
      </c>
      <c r="AB13" s="105" t="s">
        <v>148</v>
      </c>
      <c r="AC13" s="105">
        <v>99431913851</v>
      </c>
      <c r="AD13" s="105" t="s">
        <v>196</v>
      </c>
      <c r="AE13" s="105" t="s">
        <v>197</v>
      </c>
      <c r="AF13" s="105">
        <v>1093632447</v>
      </c>
      <c r="AG13" s="105">
        <v>41757</v>
      </c>
      <c r="AH13" s="105"/>
      <c r="AI13" s="106">
        <v>1</v>
      </c>
      <c r="AJ13" s="107">
        <v>11.5</v>
      </c>
      <c r="AK13" s="107">
        <v>5.7</v>
      </c>
      <c r="AL13" s="107">
        <v>11.5</v>
      </c>
      <c r="AM13" s="105" t="s">
        <v>50</v>
      </c>
      <c r="AN13" s="107">
        <v>946.93</v>
      </c>
      <c r="AO13" s="105" t="s">
        <v>149</v>
      </c>
      <c r="AP13" s="105" t="s">
        <v>149</v>
      </c>
      <c r="AQ13" s="105" t="s">
        <v>149</v>
      </c>
      <c r="AR13" s="105" t="s">
        <v>149</v>
      </c>
      <c r="AS13" s="105" t="s">
        <v>149</v>
      </c>
      <c r="AT13" s="105">
        <v>2205932</v>
      </c>
      <c r="AU13" s="105" t="s">
        <v>150</v>
      </c>
      <c r="AV13" s="105" t="s">
        <v>151</v>
      </c>
      <c r="AW13" s="105"/>
      <c r="AX13" s="105" t="s">
        <v>152</v>
      </c>
      <c r="AY13" s="152">
        <v>6094373017191</v>
      </c>
      <c r="AZ13" s="155">
        <v>142660979111</v>
      </c>
      <c r="BA13" s="152">
        <v>142660979111</v>
      </c>
      <c r="BB13" s="105" t="s">
        <v>153</v>
      </c>
      <c r="BC13" s="105" t="s">
        <v>187</v>
      </c>
      <c r="BD13" s="105" t="s">
        <v>155</v>
      </c>
      <c r="BE13" s="105" t="s">
        <v>156</v>
      </c>
      <c r="BF13" s="105" t="s">
        <v>157</v>
      </c>
      <c r="BG13" s="105"/>
      <c r="BH13" s="105" t="s">
        <v>158</v>
      </c>
    </row>
    <row r="14" spans="2:60" x14ac:dyDescent="0.3">
      <c r="B14" s="22">
        <f t="shared" si="1"/>
        <v>10</v>
      </c>
      <c r="C14" s="22" t="str">
        <f t="shared" si="2"/>
        <v>LHR</v>
      </c>
      <c r="D14" s="22">
        <f t="shared" si="3"/>
        <v>45907</v>
      </c>
      <c r="E14" s="22">
        <f t="shared" si="4"/>
        <v>99431913851</v>
      </c>
      <c r="F14" s="22" t="str">
        <f t="shared" si="5"/>
        <v>PGB250002214</v>
      </c>
      <c r="G14" s="22" t="str">
        <f t="shared" si="6"/>
        <v>차민수</v>
      </c>
      <c r="H14" s="22" t="str">
        <f t="shared" si="7"/>
        <v>목록(Manifest)</v>
      </c>
      <c r="I14" s="22">
        <f t="shared" si="8"/>
        <v>30.78</v>
      </c>
      <c r="J14" s="22" t="str">
        <f t="shared" si="9"/>
        <v>INFOSCAPE (GBLHR)</v>
      </c>
      <c r="K14" s="22">
        <f t="shared" si="10"/>
        <v>1</v>
      </c>
      <c r="L14" s="45">
        <f t="shared" si="11"/>
        <v>0.21</v>
      </c>
      <c r="M14" s="45">
        <f t="shared" si="12"/>
        <v>0.2</v>
      </c>
      <c r="N14" s="45">
        <f t="shared" si="13"/>
        <v>0.3</v>
      </c>
      <c r="O14" s="45">
        <f t="shared" si="14"/>
        <v>0.5</v>
      </c>
      <c r="P14" s="25" t="str">
        <f t="shared" si="15"/>
        <v>PGB250002214</v>
      </c>
      <c r="Q14" s="46">
        <f>VLOOKUP(C14,MAPPING!$B$28:$G$30,2,0)+(O14-0.5)/0.5*VLOOKUP(C14,MAPPING!$B$28:$G$30,4,0)</f>
        <v>9785</v>
      </c>
      <c r="R14" s="118">
        <f t="shared" si="16"/>
        <v>4500</v>
      </c>
      <c r="S14" s="119">
        <f>VLOOKUP(H14,MAPPING!$B$3:$D$10,3,0)</f>
        <v>0</v>
      </c>
      <c r="T14" s="120">
        <f t="shared" si="17"/>
        <v>0</v>
      </c>
      <c r="U14" s="119" cm="1">
        <f t="array" ref="U14">IF(OR(ISNUMBER(SEARCH("대신대납",AH14)),ISNUMBER(SEARCH("대신 대납",AH14))),_xlfn.LET(
  _xlpm.s,AH14,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4" s="119">
        <f>(IF(VLOOKUP(VLOOKUP(AN14,MAPPING!$B$12:$D$17,2,1),MAPPING!$C$12:$E$17,2,0)=7000,0,VLOOKUP(VLOOKUP(AN14,MAPPING!$B$12:$D$17,2,1),MAPPING!$C$12:$E$17,2,0)))</f>
        <v>0</v>
      </c>
      <c r="W14" s="119">
        <f>IF(OR(ISNUMBER(SEARCH("대신대납",AH14)),ISNUMBER(SEARCH("대신 대납",AH14)),ISNUMBER(SEARCH("대신착불",AH14)),ISNUMBER(SEARCH("대신 착불",AH14))), 0,(K14*VLOOKUP(N14/K14,MAPPING!$B$19:$C$26,2,10)))</f>
        <v>0</v>
      </c>
      <c r="X14" s="119">
        <f>IF(LHR!F14='LHR 현지비용'!$F$2,'LHR 현지비용'!$D$2,0)</f>
        <v>0</v>
      </c>
      <c r="Y14" s="119">
        <f t="shared" si="18"/>
        <v>14285</v>
      </c>
      <c r="Z14" s="110"/>
      <c r="AA14" s="150">
        <v>45907</v>
      </c>
      <c r="AB14" s="105" t="s">
        <v>148</v>
      </c>
      <c r="AC14" s="105">
        <v>99431913851</v>
      </c>
      <c r="AD14" s="105" t="s">
        <v>198</v>
      </c>
      <c r="AE14" s="105" t="s">
        <v>199</v>
      </c>
      <c r="AF14" s="105">
        <v>1073845740</v>
      </c>
      <c r="AG14" s="105">
        <v>1900</v>
      </c>
      <c r="AH14" s="105"/>
      <c r="AI14" s="106">
        <v>1</v>
      </c>
      <c r="AJ14" s="107">
        <v>0.21</v>
      </c>
      <c r="AK14" s="107">
        <v>0.2</v>
      </c>
      <c r="AL14" s="107">
        <v>0.3</v>
      </c>
      <c r="AM14" s="105" t="s">
        <v>47</v>
      </c>
      <c r="AN14" s="107">
        <v>30.78</v>
      </c>
      <c r="AO14" s="105" t="s">
        <v>149</v>
      </c>
      <c r="AP14" s="105" t="s">
        <v>149</v>
      </c>
      <c r="AQ14" s="105" t="s">
        <v>149</v>
      </c>
      <c r="AR14" s="105" t="s">
        <v>149</v>
      </c>
      <c r="AS14" s="105" t="s">
        <v>149</v>
      </c>
      <c r="AT14" s="105">
        <v>2205932</v>
      </c>
      <c r="AU14" s="105" t="s">
        <v>150</v>
      </c>
      <c r="AV14" s="105" t="s">
        <v>151</v>
      </c>
      <c r="AW14" s="105"/>
      <c r="AX14" s="105" t="s">
        <v>152</v>
      </c>
      <c r="AY14" s="152">
        <v>6094373017185</v>
      </c>
      <c r="AZ14" s="155">
        <v>142660978230</v>
      </c>
      <c r="BA14" s="152">
        <v>142660978230</v>
      </c>
      <c r="BB14" s="105" t="s">
        <v>153</v>
      </c>
      <c r="BC14" s="105" t="s">
        <v>187</v>
      </c>
      <c r="BD14" s="105" t="s">
        <v>155</v>
      </c>
      <c r="BE14" s="105" t="s">
        <v>156</v>
      </c>
      <c r="BF14" s="105" t="s">
        <v>157</v>
      </c>
      <c r="BG14" s="105"/>
      <c r="BH14" s="105" t="s">
        <v>158</v>
      </c>
    </row>
    <row r="15" spans="2:60" x14ac:dyDescent="0.3">
      <c r="B15" s="22">
        <f t="shared" si="1"/>
        <v>11</v>
      </c>
      <c r="C15" s="22" t="str">
        <f t="shared" si="2"/>
        <v>LHR</v>
      </c>
      <c r="D15" s="22">
        <f t="shared" si="3"/>
        <v>45907</v>
      </c>
      <c r="E15" s="22">
        <f t="shared" si="4"/>
        <v>99431913851</v>
      </c>
      <c r="F15" s="22" t="str">
        <f t="shared" si="5"/>
        <v>PGB250002215</v>
      </c>
      <c r="G15" s="22" t="str">
        <f t="shared" si="6"/>
        <v>서진상</v>
      </c>
      <c r="H15" s="22" t="str">
        <f t="shared" si="7"/>
        <v>목록(Manifest)</v>
      </c>
      <c r="I15" s="22">
        <f t="shared" si="8"/>
        <v>38.299999999999997</v>
      </c>
      <c r="J15" s="22" t="str">
        <f t="shared" si="9"/>
        <v>INFOSCAPE (GBLHR)</v>
      </c>
      <c r="K15" s="22">
        <f t="shared" si="10"/>
        <v>1</v>
      </c>
      <c r="L15" s="45">
        <f t="shared" si="11"/>
        <v>0.3</v>
      </c>
      <c r="M15" s="45">
        <f t="shared" si="12"/>
        <v>0.5</v>
      </c>
      <c r="N15" s="45">
        <f t="shared" si="13"/>
        <v>0.5</v>
      </c>
      <c r="O15" s="45">
        <f t="shared" si="14"/>
        <v>0.5</v>
      </c>
      <c r="P15" s="25" t="str">
        <f t="shared" si="15"/>
        <v>PGB250002215</v>
      </c>
      <c r="Q15" s="46">
        <f>VLOOKUP(C15,MAPPING!$B$28:$G$30,2,0)+(O15-0.5)/0.5*VLOOKUP(C15,MAPPING!$B$28:$G$30,4,0)</f>
        <v>9785</v>
      </c>
      <c r="R15" s="118">
        <f t="shared" si="16"/>
        <v>4500</v>
      </c>
      <c r="S15" s="119">
        <f>VLOOKUP(H15,MAPPING!$B$3:$D$10,3,0)</f>
        <v>0</v>
      </c>
      <c r="T15" s="120">
        <f t="shared" si="17"/>
        <v>0</v>
      </c>
      <c r="U15" s="119" cm="1">
        <f t="array" ref="U15">IF(OR(ISNUMBER(SEARCH("대신대납",AH15)),ISNUMBER(SEARCH("대신 대납",AH15))),_xlfn.LET(
  _xlpm.s,AH15,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5" s="119">
        <f>(IF(VLOOKUP(VLOOKUP(AN15,MAPPING!$B$12:$D$17,2,1),MAPPING!$C$12:$E$17,2,0)=7000,0,VLOOKUP(VLOOKUP(AN15,MAPPING!$B$12:$D$17,2,1),MAPPING!$C$12:$E$17,2,0)))</f>
        <v>0</v>
      </c>
      <c r="W15" s="119">
        <f>IF(OR(ISNUMBER(SEARCH("대신대납",AH15)),ISNUMBER(SEARCH("대신 대납",AH15)),ISNUMBER(SEARCH("대신착불",AH15)),ISNUMBER(SEARCH("대신 착불",AH15))), 0,(K15*VLOOKUP(N15/K15,MAPPING!$B$19:$C$26,2,10)))</f>
        <v>0</v>
      </c>
      <c r="X15" s="119">
        <f>IF(LHR!F15='LHR 현지비용'!$F$2,'LHR 현지비용'!$D$2,0)</f>
        <v>0</v>
      </c>
      <c r="Y15" s="119">
        <f t="shared" si="18"/>
        <v>14285</v>
      </c>
      <c r="Z15" s="110"/>
      <c r="AA15" s="150">
        <v>45907</v>
      </c>
      <c r="AB15" s="105" t="s">
        <v>148</v>
      </c>
      <c r="AC15" s="105">
        <v>99431913851</v>
      </c>
      <c r="AD15" s="105" t="s">
        <v>200</v>
      </c>
      <c r="AE15" s="105" t="s">
        <v>201</v>
      </c>
      <c r="AF15" s="105">
        <v>1063215106</v>
      </c>
      <c r="AG15" s="105">
        <v>7011</v>
      </c>
      <c r="AH15" s="105"/>
      <c r="AI15" s="106">
        <v>1</v>
      </c>
      <c r="AJ15" s="107">
        <v>0.3</v>
      </c>
      <c r="AK15" s="107">
        <v>0.5</v>
      </c>
      <c r="AL15" s="107">
        <v>0.5</v>
      </c>
      <c r="AM15" s="105" t="s">
        <v>47</v>
      </c>
      <c r="AN15" s="107">
        <v>38.299999999999997</v>
      </c>
      <c r="AO15" s="105" t="s">
        <v>149</v>
      </c>
      <c r="AP15" s="105" t="s">
        <v>149</v>
      </c>
      <c r="AQ15" s="105" t="s">
        <v>149</v>
      </c>
      <c r="AR15" s="105" t="s">
        <v>149</v>
      </c>
      <c r="AS15" s="105" t="s">
        <v>149</v>
      </c>
      <c r="AT15" s="105">
        <v>2205932</v>
      </c>
      <c r="AU15" s="105" t="s">
        <v>150</v>
      </c>
      <c r="AV15" s="105" t="s">
        <v>151</v>
      </c>
      <c r="AW15" s="105"/>
      <c r="AX15" s="105" t="s">
        <v>152</v>
      </c>
      <c r="AY15" s="152">
        <v>6094373017186</v>
      </c>
      <c r="AZ15" s="155">
        <v>142660978287</v>
      </c>
      <c r="BA15" s="152">
        <v>142660978287</v>
      </c>
      <c r="BB15" s="105" t="s">
        <v>153</v>
      </c>
      <c r="BC15" s="105" t="s">
        <v>187</v>
      </c>
      <c r="BD15" s="105" t="s">
        <v>155</v>
      </c>
      <c r="BE15" s="105" t="s">
        <v>156</v>
      </c>
      <c r="BF15" s="105" t="s">
        <v>157</v>
      </c>
      <c r="BG15" s="105"/>
      <c r="BH15" s="105" t="s">
        <v>158</v>
      </c>
    </row>
    <row r="16" spans="2:60" x14ac:dyDescent="0.3">
      <c r="B16" s="22">
        <f t="shared" si="1"/>
        <v>12</v>
      </c>
      <c r="C16" s="22" t="str">
        <f t="shared" si="2"/>
        <v>LHR</v>
      </c>
      <c r="D16" s="22">
        <f t="shared" si="3"/>
        <v>45907</v>
      </c>
      <c r="E16" s="22">
        <f t="shared" si="4"/>
        <v>99431913851</v>
      </c>
      <c r="F16" s="22" t="str">
        <f t="shared" si="5"/>
        <v>PGB250002216</v>
      </c>
      <c r="G16" s="22" t="str">
        <f t="shared" si="6"/>
        <v>김찬우</v>
      </c>
      <c r="H16" s="22" t="str">
        <f t="shared" si="7"/>
        <v>목록(Manifest)</v>
      </c>
      <c r="I16" s="22">
        <f t="shared" si="8"/>
        <v>26.98</v>
      </c>
      <c r="J16" s="22" t="str">
        <f t="shared" si="9"/>
        <v>INFOSCAPE (GBLHR)</v>
      </c>
      <c r="K16" s="22">
        <f t="shared" si="10"/>
        <v>1</v>
      </c>
      <c r="L16" s="45">
        <f t="shared" si="11"/>
        <v>0.27</v>
      </c>
      <c r="M16" s="45">
        <f t="shared" si="12"/>
        <v>0.4</v>
      </c>
      <c r="N16" s="45">
        <f t="shared" si="13"/>
        <v>0.4</v>
      </c>
      <c r="O16" s="45">
        <f t="shared" si="14"/>
        <v>0.5</v>
      </c>
      <c r="P16" s="25" t="str">
        <f t="shared" si="15"/>
        <v>PGB250002216</v>
      </c>
      <c r="Q16" s="46">
        <f>VLOOKUP(C16,MAPPING!$B$28:$G$30,2,0)+(O16-0.5)/0.5*VLOOKUP(C16,MAPPING!$B$28:$G$30,4,0)</f>
        <v>9785</v>
      </c>
      <c r="R16" s="118">
        <f t="shared" si="16"/>
        <v>4500</v>
      </c>
      <c r="S16" s="119">
        <f>VLOOKUP(H16,MAPPING!$B$3:$D$10,3,0)</f>
        <v>0</v>
      </c>
      <c r="T16" s="120">
        <f t="shared" si="17"/>
        <v>0</v>
      </c>
      <c r="U16" s="119" cm="1">
        <f t="array" ref="U16">IF(OR(ISNUMBER(SEARCH("대신대납",AH16)),ISNUMBER(SEARCH("대신 대납",AH16))),_xlfn.LET(
  _xlpm.s,AH16,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6" s="119">
        <f>(IF(VLOOKUP(VLOOKUP(AN16,MAPPING!$B$12:$D$17,2,1),MAPPING!$C$12:$E$17,2,0)=7000,0,VLOOKUP(VLOOKUP(AN16,MAPPING!$B$12:$D$17,2,1),MAPPING!$C$12:$E$17,2,0)))</f>
        <v>0</v>
      </c>
      <c r="W16" s="119">
        <f>IF(OR(ISNUMBER(SEARCH("대신대납",AH16)),ISNUMBER(SEARCH("대신 대납",AH16)),ISNUMBER(SEARCH("대신착불",AH16)),ISNUMBER(SEARCH("대신 착불",AH16))), 0,(K16*VLOOKUP(N16/K16,MAPPING!$B$19:$C$26,2,10)))</f>
        <v>0</v>
      </c>
      <c r="X16" s="119">
        <f>IF(LHR!F16='LHR 현지비용'!$F$2,'LHR 현지비용'!$D$2,0)</f>
        <v>0</v>
      </c>
      <c r="Y16" s="119">
        <f t="shared" si="18"/>
        <v>14285</v>
      </c>
      <c r="Z16" s="110"/>
      <c r="AA16" s="150">
        <v>45907</v>
      </c>
      <c r="AB16" s="105" t="s">
        <v>148</v>
      </c>
      <c r="AC16" s="105">
        <v>99431913851</v>
      </c>
      <c r="AD16" s="105" t="s">
        <v>202</v>
      </c>
      <c r="AE16" s="105" t="s">
        <v>165</v>
      </c>
      <c r="AF16" s="105">
        <v>1023213844</v>
      </c>
      <c r="AG16" s="105">
        <v>16523</v>
      </c>
      <c r="AH16" s="105"/>
      <c r="AI16" s="106">
        <v>1</v>
      </c>
      <c r="AJ16" s="107">
        <v>0.27</v>
      </c>
      <c r="AK16" s="107">
        <v>0.4</v>
      </c>
      <c r="AL16" s="107">
        <v>0.4</v>
      </c>
      <c r="AM16" s="105" t="s">
        <v>47</v>
      </c>
      <c r="AN16" s="107">
        <v>26.98</v>
      </c>
      <c r="AO16" s="105" t="s">
        <v>149</v>
      </c>
      <c r="AP16" s="105" t="s">
        <v>149</v>
      </c>
      <c r="AQ16" s="105" t="s">
        <v>149</v>
      </c>
      <c r="AR16" s="105" t="s">
        <v>149</v>
      </c>
      <c r="AS16" s="105" t="s">
        <v>149</v>
      </c>
      <c r="AT16" s="105">
        <v>2205932</v>
      </c>
      <c r="AU16" s="105" t="s">
        <v>150</v>
      </c>
      <c r="AV16" s="105" t="s">
        <v>151</v>
      </c>
      <c r="AW16" s="105"/>
      <c r="AX16" s="105" t="s">
        <v>152</v>
      </c>
      <c r="AY16" s="152">
        <v>6094373017187</v>
      </c>
      <c r="AZ16" s="155">
        <v>142660978395</v>
      </c>
      <c r="BA16" s="152">
        <v>142660978395</v>
      </c>
      <c r="BB16" s="105" t="s">
        <v>153</v>
      </c>
      <c r="BC16" s="105" t="s">
        <v>187</v>
      </c>
      <c r="BD16" s="105" t="s">
        <v>155</v>
      </c>
      <c r="BE16" s="105" t="s">
        <v>156</v>
      </c>
      <c r="BF16" s="105" t="s">
        <v>157</v>
      </c>
      <c r="BG16" s="105"/>
      <c r="BH16" s="105" t="s">
        <v>158</v>
      </c>
    </row>
    <row r="17" spans="2:60" x14ac:dyDescent="0.3">
      <c r="B17" s="22">
        <f t="shared" si="1"/>
        <v>13</v>
      </c>
      <c r="C17" s="22" t="str">
        <f t="shared" si="2"/>
        <v>LHR</v>
      </c>
      <c r="D17" s="22">
        <f t="shared" si="3"/>
        <v>45907</v>
      </c>
      <c r="E17" s="22">
        <f t="shared" si="4"/>
        <v>99431913851</v>
      </c>
      <c r="F17" s="22" t="str">
        <f t="shared" si="5"/>
        <v>PGB250002217</v>
      </c>
      <c r="G17" s="22" t="str">
        <f t="shared" si="6"/>
        <v>홍영주</v>
      </c>
      <c r="H17" s="22" t="str">
        <f t="shared" si="7"/>
        <v>목록(Manifest)</v>
      </c>
      <c r="I17" s="22">
        <f t="shared" si="8"/>
        <v>51.47</v>
      </c>
      <c r="J17" s="22" t="str">
        <f t="shared" si="9"/>
        <v>INFOSCAPE (GBLHR)</v>
      </c>
      <c r="K17" s="22">
        <f t="shared" si="10"/>
        <v>1</v>
      </c>
      <c r="L17" s="45">
        <f t="shared" si="11"/>
        <v>0.83</v>
      </c>
      <c r="M17" s="45">
        <f t="shared" si="12"/>
        <v>1</v>
      </c>
      <c r="N17" s="45">
        <f t="shared" si="13"/>
        <v>1</v>
      </c>
      <c r="O17" s="45">
        <f t="shared" si="14"/>
        <v>1</v>
      </c>
      <c r="P17" s="25" t="str">
        <f t="shared" si="15"/>
        <v>PGB250002217</v>
      </c>
      <c r="Q17" s="46">
        <f>VLOOKUP(C17,MAPPING!$B$28:$G$30,2,0)+(O17-0.5)/0.5*VLOOKUP(C17,MAPPING!$B$28:$G$30,4,0)</f>
        <v>12720</v>
      </c>
      <c r="R17" s="118">
        <f t="shared" si="16"/>
        <v>4500</v>
      </c>
      <c r="S17" s="119">
        <f>VLOOKUP(H17,MAPPING!$B$3:$D$10,3,0)</f>
        <v>0</v>
      </c>
      <c r="T17" s="120">
        <f t="shared" si="17"/>
        <v>0</v>
      </c>
      <c r="U17" s="119" cm="1">
        <f t="array" ref="U17">IF(OR(ISNUMBER(SEARCH("대신대납",AH17)),ISNUMBER(SEARCH("대신 대납",AH17))),_xlfn.LET(
  _xlpm.s,AH17,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7" s="119">
        <f>(IF(VLOOKUP(VLOOKUP(AN17,MAPPING!$B$12:$D$17,2,1),MAPPING!$C$12:$E$17,2,0)=7000,0,VLOOKUP(VLOOKUP(AN17,MAPPING!$B$12:$D$17,2,1),MAPPING!$C$12:$E$17,2,0)))</f>
        <v>0</v>
      </c>
      <c r="W17" s="119">
        <f>IF(OR(ISNUMBER(SEARCH("대신대납",AH17)),ISNUMBER(SEARCH("대신 대납",AH17)),ISNUMBER(SEARCH("대신착불",AH17)),ISNUMBER(SEARCH("대신 착불",AH17))), 0,(K17*VLOOKUP(N17/K17,MAPPING!$B$19:$C$26,2,10)))</f>
        <v>0</v>
      </c>
      <c r="X17" s="119">
        <f>IF(LHR!F17='LHR 현지비용'!$F$2,'LHR 현지비용'!$D$2,0)</f>
        <v>0</v>
      </c>
      <c r="Y17" s="119">
        <f t="shared" si="18"/>
        <v>17220</v>
      </c>
      <c r="Z17" s="110"/>
      <c r="AA17" s="150">
        <v>45907</v>
      </c>
      <c r="AB17" s="105" t="s">
        <v>148</v>
      </c>
      <c r="AC17" s="105">
        <v>99431913851</v>
      </c>
      <c r="AD17" s="105" t="s">
        <v>203</v>
      </c>
      <c r="AE17" s="105" t="s">
        <v>180</v>
      </c>
      <c r="AF17" s="105">
        <v>1033961014</v>
      </c>
      <c r="AG17" s="105">
        <v>34676</v>
      </c>
      <c r="AH17" s="105"/>
      <c r="AI17" s="106">
        <v>1</v>
      </c>
      <c r="AJ17" s="107">
        <v>0.83</v>
      </c>
      <c r="AK17" s="107">
        <v>1</v>
      </c>
      <c r="AL17" s="107">
        <v>1</v>
      </c>
      <c r="AM17" s="105" t="s">
        <v>47</v>
      </c>
      <c r="AN17" s="107">
        <v>51.47</v>
      </c>
      <c r="AO17" s="105" t="s">
        <v>149</v>
      </c>
      <c r="AP17" s="105" t="s">
        <v>149</v>
      </c>
      <c r="AQ17" s="105" t="s">
        <v>149</v>
      </c>
      <c r="AR17" s="105" t="s">
        <v>149</v>
      </c>
      <c r="AS17" s="105" t="s">
        <v>149</v>
      </c>
      <c r="AT17" s="105">
        <v>2205932</v>
      </c>
      <c r="AU17" s="105" t="s">
        <v>150</v>
      </c>
      <c r="AV17" s="105" t="s">
        <v>151</v>
      </c>
      <c r="AW17" s="105"/>
      <c r="AX17" s="105" t="s">
        <v>152</v>
      </c>
      <c r="AY17" s="152">
        <v>6094373017188</v>
      </c>
      <c r="AZ17" s="155">
        <v>142660978484</v>
      </c>
      <c r="BA17" s="152">
        <v>142660978484</v>
      </c>
      <c r="BB17" s="105" t="s">
        <v>153</v>
      </c>
      <c r="BC17" s="105" t="s">
        <v>187</v>
      </c>
      <c r="BD17" s="105" t="s">
        <v>155</v>
      </c>
      <c r="BE17" s="105" t="s">
        <v>156</v>
      </c>
      <c r="BF17" s="105" t="s">
        <v>157</v>
      </c>
      <c r="BG17" s="105"/>
      <c r="BH17" s="105" t="s">
        <v>158</v>
      </c>
    </row>
    <row r="18" spans="2:60" x14ac:dyDescent="0.3">
      <c r="B18" s="22">
        <f t="shared" si="1"/>
        <v>14</v>
      </c>
      <c r="C18" s="22" t="str">
        <f t="shared" si="2"/>
        <v>LHR</v>
      </c>
      <c r="D18" s="22">
        <f t="shared" si="3"/>
        <v>45907</v>
      </c>
      <c r="E18" s="22">
        <f t="shared" si="4"/>
        <v>99431913851</v>
      </c>
      <c r="F18" s="22" t="str">
        <f t="shared" si="5"/>
        <v>PGB250002218</v>
      </c>
      <c r="G18" s="22" t="str">
        <f t="shared" si="6"/>
        <v>김찬미</v>
      </c>
      <c r="H18" s="22" t="str">
        <f t="shared" si="7"/>
        <v>간이(Simple)</v>
      </c>
      <c r="I18" s="22">
        <f t="shared" si="8"/>
        <v>405.51</v>
      </c>
      <c r="J18" s="22" t="str">
        <f t="shared" si="9"/>
        <v>INFOSCAPE (GBLHR)</v>
      </c>
      <c r="K18" s="22">
        <f t="shared" si="10"/>
        <v>1</v>
      </c>
      <c r="L18" s="45">
        <f t="shared" si="11"/>
        <v>0.92</v>
      </c>
      <c r="M18" s="45">
        <f t="shared" si="12"/>
        <v>0.7</v>
      </c>
      <c r="N18" s="45">
        <f t="shared" si="13"/>
        <v>1</v>
      </c>
      <c r="O18" s="45">
        <f t="shared" si="14"/>
        <v>1</v>
      </c>
      <c r="P18" s="25" t="str">
        <f t="shared" si="15"/>
        <v>PGB250002218</v>
      </c>
      <c r="Q18" s="46">
        <f>VLOOKUP(C18,MAPPING!$B$28:$G$30,2,0)+(O18-0.5)/0.5*VLOOKUP(C18,MAPPING!$B$28:$G$30,4,0)</f>
        <v>12720</v>
      </c>
      <c r="R18" s="118">
        <f t="shared" si="16"/>
        <v>4500</v>
      </c>
      <c r="S18" s="119">
        <f>VLOOKUP(H18,MAPPING!$B$3:$D$10,3,0)</f>
        <v>1700</v>
      </c>
      <c r="T18" s="120">
        <f t="shared" si="17"/>
        <v>0</v>
      </c>
      <c r="U18" s="119" cm="1">
        <f t="array" ref="U18">IF(OR(ISNUMBER(SEARCH("대신대납",AH18)),ISNUMBER(SEARCH("대신 대납",AH18))),_xlfn.LET(
  _xlpm.s,AH18,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8" s="119">
        <f>(IF(VLOOKUP(VLOOKUP(AN18,MAPPING!$B$12:$D$17,2,1),MAPPING!$C$12:$E$17,2,0)=7000,0,VLOOKUP(VLOOKUP(AN18,MAPPING!$B$12:$D$17,2,1),MAPPING!$C$12:$E$17,2,0)))</f>
        <v>0</v>
      </c>
      <c r="W18" s="119">
        <f>IF(OR(ISNUMBER(SEARCH("대신대납",AH18)),ISNUMBER(SEARCH("대신 대납",AH18)),ISNUMBER(SEARCH("대신착불",AH18)),ISNUMBER(SEARCH("대신 착불",AH18))), 0,(K18*VLOOKUP(N18/K18,MAPPING!$B$19:$C$26,2,10)))</f>
        <v>0</v>
      </c>
      <c r="X18" s="119">
        <f>IF(LHR!F18='LHR 현지비용'!$F$2,'LHR 현지비용'!$D$2,0)</f>
        <v>0</v>
      </c>
      <c r="Y18" s="119">
        <f t="shared" si="18"/>
        <v>18920</v>
      </c>
      <c r="Z18" s="110"/>
      <c r="AA18" s="150">
        <v>45907</v>
      </c>
      <c r="AB18" s="105" t="s">
        <v>148</v>
      </c>
      <c r="AC18" s="105">
        <v>99431913851</v>
      </c>
      <c r="AD18" s="105" t="s">
        <v>204</v>
      </c>
      <c r="AE18" s="105" t="s">
        <v>178</v>
      </c>
      <c r="AF18" s="105">
        <v>1092238917</v>
      </c>
      <c r="AG18" s="105">
        <v>37850</v>
      </c>
      <c r="AH18" s="105"/>
      <c r="AI18" s="106">
        <v>1</v>
      </c>
      <c r="AJ18" s="107">
        <v>0.92</v>
      </c>
      <c r="AK18" s="107">
        <v>0.7</v>
      </c>
      <c r="AL18" s="107">
        <v>1</v>
      </c>
      <c r="AM18" s="105" t="s">
        <v>50</v>
      </c>
      <c r="AN18" s="107">
        <v>405.51</v>
      </c>
      <c r="AO18" s="105" t="s">
        <v>149</v>
      </c>
      <c r="AP18" s="105" t="s">
        <v>149</v>
      </c>
      <c r="AQ18" s="105" t="s">
        <v>149</v>
      </c>
      <c r="AR18" s="105" t="s">
        <v>149</v>
      </c>
      <c r="AS18" s="105" t="s">
        <v>149</v>
      </c>
      <c r="AT18" s="105">
        <v>2205932</v>
      </c>
      <c r="AU18" s="105" t="s">
        <v>150</v>
      </c>
      <c r="AV18" s="105" t="s">
        <v>151</v>
      </c>
      <c r="AW18" s="105"/>
      <c r="AX18" s="105" t="s">
        <v>152</v>
      </c>
      <c r="AY18" s="152">
        <v>6094373017189</v>
      </c>
      <c r="AZ18" s="155">
        <v>142660978999</v>
      </c>
      <c r="BA18" s="152">
        <v>142660978999</v>
      </c>
      <c r="BB18" s="105" t="s">
        <v>153</v>
      </c>
      <c r="BC18" s="105" t="s">
        <v>187</v>
      </c>
      <c r="BD18" s="105" t="s">
        <v>155</v>
      </c>
      <c r="BE18" s="105" t="s">
        <v>156</v>
      </c>
      <c r="BF18" s="105" t="s">
        <v>157</v>
      </c>
      <c r="BG18" s="105"/>
      <c r="BH18" s="105" t="s">
        <v>158</v>
      </c>
    </row>
    <row r="19" spans="2:60" x14ac:dyDescent="0.3">
      <c r="B19" s="22">
        <f t="shared" si="1"/>
        <v>15</v>
      </c>
      <c r="C19" s="22" t="str">
        <f t="shared" si="2"/>
        <v>LHR</v>
      </c>
      <c r="D19" s="22">
        <f t="shared" si="3"/>
        <v>45907</v>
      </c>
      <c r="E19" s="22">
        <f t="shared" si="4"/>
        <v>99431913851</v>
      </c>
      <c r="F19" s="22" t="str">
        <f t="shared" si="5"/>
        <v>PGB250002219</v>
      </c>
      <c r="G19" s="22" t="str">
        <f t="shared" si="6"/>
        <v>류원상</v>
      </c>
      <c r="H19" s="22" t="str">
        <f t="shared" si="7"/>
        <v>간이(Simple)</v>
      </c>
      <c r="I19" s="22">
        <f t="shared" si="8"/>
        <v>168.42</v>
      </c>
      <c r="J19" s="22" t="str">
        <f t="shared" si="9"/>
        <v>INFOSCAPE (GBLHR)</v>
      </c>
      <c r="K19" s="22">
        <f t="shared" si="10"/>
        <v>1</v>
      </c>
      <c r="L19" s="45">
        <f t="shared" si="11"/>
        <v>1.03</v>
      </c>
      <c r="M19" s="45">
        <f t="shared" si="12"/>
        <v>0.6</v>
      </c>
      <c r="N19" s="45">
        <f t="shared" si="13"/>
        <v>1.1000000000000001</v>
      </c>
      <c r="O19" s="45">
        <f t="shared" si="14"/>
        <v>1.5</v>
      </c>
      <c r="P19" s="25" t="str">
        <f t="shared" si="15"/>
        <v>PGB250002219</v>
      </c>
      <c r="Q19" s="46">
        <f>VLOOKUP(C19,MAPPING!$B$28:$G$30,2,0)+(O19-0.5)/0.5*VLOOKUP(C19,MAPPING!$B$28:$G$30,4,0)</f>
        <v>15655</v>
      </c>
      <c r="R19" s="118">
        <f t="shared" si="16"/>
        <v>4500</v>
      </c>
      <c r="S19" s="119">
        <f>VLOOKUP(H19,MAPPING!$B$3:$D$10,3,0)</f>
        <v>1700</v>
      </c>
      <c r="T19" s="120">
        <f t="shared" si="17"/>
        <v>0</v>
      </c>
      <c r="U19" s="119" cm="1">
        <f t="array" ref="U19">IF(OR(ISNUMBER(SEARCH("대신대납",AH19)),ISNUMBER(SEARCH("대신 대납",AH19))),_xlfn.LET(
  _xlpm.s,AH19,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19" s="119">
        <f>(IF(VLOOKUP(VLOOKUP(AN19,MAPPING!$B$12:$D$17,2,1),MAPPING!$C$12:$E$17,2,0)=7000,0,VLOOKUP(VLOOKUP(AN19,MAPPING!$B$12:$D$17,2,1),MAPPING!$C$12:$E$17,2,0)))</f>
        <v>0</v>
      </c>
      <c r="W19" s="119">
        <f>IF(OR(ISNUMBER(SEARCH("대신대납",AH19)),ISNUMBER(SEARCH("대신 대납",AH19)),ISNUMBER(SEARCH("대신착불",AH19)),ISNUMBER(SEARCH("대신 착불",AH19))), 0,(K19*VLOOKUP(N19/K19,MAPPING!$B$19:$C$26,2,10)))</f>
        <v>0</v>
      </c>
      <c r="X19" s="119">
        <f>IF(LHR!F19='LHR 현지비용'!$F$2,'LHR 현지비용'!$D$2,0)</f>
        <v>0</v>
      </c>
      <c r="Y19" s="119">
        <f t="shared" si="18"/>
        <v>21855</v>
      </c>
      <c r="Z19" s="110"/>
      <c r="AA19" s="150">
        <v>45907</v>
      </c>
      <c r="AB19" s="105" t="s">
        <v>148</v>
      </c>
      <c r="AC19" s="105">
        <v>99431913851</v>
      </c>
      <c r="AD19" s="105" t="s">
        <v>205</v>
      </c>
      <c r="AE19" s="105" t="s">
        <v>206</v>
      </c>
      <c r="AF19" s="105">
        <v>1039008846</v>
      </c>
      <c r="AG19" s="105">
        <v>31174</v>
      </c>
      <c r="AH19" s="105"/>
      <c r="AI19" s="106">
        <v>1</v>
      </c>
      <c r="AJ19" s="107">
        <v>1.03</v>
      </c>
      <c r="AK19" s="107">
        <v>0.6</v>
      </c>
      <c r="AL19" s="107">
        <v>1.1000000000000001</v>
      </c>
      <c r="AM19" s="105" t="s">
        <v>50</v>
      </c>
      <c r="AN19" s="107">
        <v>168.42</v>
      </c>
      <c r="AO19" s="105" t="s">
        <v>149</v>
      </c>
      <c r="AP19" s="105" t="s">
        <v>149</v>
      </c>
      <c r="AQ19" s="105" t="s">
        <v>149</v>
      </c>
      <c r="AR19" s="105" t="s">
        <v>149</v>
      </c>
      <c r="AS19" s="105" t="s">
        <v>149</v>
      </c>
      <c r="AT19" s="105">
        <v>2205932</v>
      </c>
      <c r="AU19" s="105" t="s">
        <v>150</v>
      </c>
      <c r="AV19" s="105" t="s">
        <v>151</v>
      </c>
      <c r="AW19" s="105"/>
      <c r="AX19" s="105" t="s">
        <v>152</v>
      </c>
      <c r="AY19" s="152">
        <v>6094373017190</v>
      </c>
      <c r="AZ19" s="155">
        <v>142660979029</v>
      </c>
      <c r="BA19" s="152">
        <v>142660979029</v>
      </c>
      <c r="BB19" s="105" t="s">
        <v>153</v>
      </c>
      <c r="BC19" s="105" t="s">
        <v>187</v>
      </c>
      <c r="BD19" s="105" t="s">
        <v>155</v>
      </c>
      <c r="BE19" s="105" t="s">
        <v>156</v>
      </c>
      <c r="BF19" s="105" t="s">
        <v>157</v>
      </c>
      <c r="BG19" s="105"/>
      <c r="BH19" s="105" t="s">
        <v>158</v>
      </c>
    </row>
    <row r="20" spans="2:60" x14ac:dyDescent="0.3">
      <c r="B20" s="22">
        <f t="shared" si="1"/>
        <v>16</v>
      </c>
      <c r="C20" s="22" t="str">
        <f t="shared" si="2"/>
        <v>LHR</v>
      </c>
      <c r="D20" s="22">
        <f t="shared" si="3"/>
        <v>45907</v>
      </c>
      <c r="E20" s="22">
        <f t="shared" si="4"/>
        <v>99431913851</v>
      </c>
      <c r="F20" s="22" t="str">
        <f t="shared" si="5"/>
        <v>PGB250002213</v>
      </c>
      <c r="G20" s="22" t="str">
        <f t="shared" si="6"/>
        <v>정수민</v>
      </c>
      <c r="H20" s="22" t="str">
        <f t="shared" si="7"/>
        <v>목록(Manifest)</v>
      </c>
      <c r="I20" s="22">
        <f t="shared" si="8"/>
        <v>7.86</v>
      </c>
      <c r="J20" s="22" t="str">
        <f t="shared" si="9"/>
        <v>INFOSCAPE (GBLHR)</v>
      </c>
      <c r="K20" s="22">
        <f t="shared" si="10"/>
        <v>1</v>
      </c>
      <c r="L20" s="45">
        <f t="shared" si="11"/>
        <v>0.1</v>
      </c>
      <c r="M20" s="45">
        <f t="shared" si="12"/>
        <v>0.2</v>
      </c>
      <c r="N20" s="45">
        <f t="shared" si="13"/>
        <v>0.2</v>
      </c>
      <c r="O20" s="45">
        <f t="shared" si="14"/>
        <v>0.5</v>
      </c>
      <c r="P20" s="25" t="str">
        <f t="shared" si="15"/>
        <v>PGB250002213</v>
      </c>
      <c r="Q20" s="46">
        <f>VLOOKUP(C20,MAPPING!$B$28:$G$30,2,0)+(O20-0.5)/0.5*VLOOKUP(C20,MAPPING!$B$28:$G$30,4,0)</f>
        <v>9785</v>
      </c>
      <c r="R20" s="118">
        <f t="shared" si="16"/>
        <v>4500</v>
      </c>
      <c r="S20" s="119">
        <f>VLOOKUP(H20,MAPPING!$B$3:$D$10,3,0)</f>
        <v>0</v>
      </c>
      <c r="T20" s="120">
        <f t="shared" si="17"/>
        <v>0</v>
      </c>
      <c r="U20" s="119" cm="1">
        <f t="array" ref="U20">IF(OR(ISNUMBER(SEARCH("대신대납",AH20)),ISNUMBER(SEARCH("대신 대납",AH20))),_xlfn.LET(
  _xlpm.s,AH20,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0" s="119">
        <f>(IF(VLOOKUP(VLOOKUP(AN20,MAPPING!$B$12:$D$17,2,1),MAPPING!$C$12:$E$17,2,0)=7000,0,VLOOKUP(VLOOKUP(AN20,MAPPING!$B$12:$D$17,2,1),MAPPING!$C$12:$E$17,2,0)))</f>
        <v>0</v>
      </c>
      <c r="W20" s="119">
        <f>IF(OR(ISNUMBER(SEARCH("대신대납",AH20)),ISNUMBER(SEARCH("대신 대납",AH20)),ISNUMBER(SEARCH("대신착불",AH20)),ISNUMBER(SEARCH("대신 착불",AH20))), 0,(K20*VLOOKUP(N20/K20,MAPPING!$B$19:$C$26,2,10)))</f>
        <v>0</v>
      </c>
      <c r="X20" s="119">
        <f>IF(LHR!F20='LHR 현지비용'!$F$2,'LHR 현지비용'!$D$2,0)</f>
        <v>0</v>
      </c>
      <c r="Y20" s="119">
        <f t="shared" si="18"/>
        <v>14285</v>
      </c>
      <c r="Z20" s="110"/>
      <c r="AA20" s="150">
        <v>45907</v>
      </c>
      <c r="AB20" s="105" t="s">
        <v>148</v>
      </c>
      <c r="AC20" s="105">
        <v>99431913851</v>
      </c>
      <c r="AD20" s="105" t="s">
        <v>207</v>
      </c>
      <c r="AE20" s="105" t="s">
        <v>192</v>
      </c>
      <c r="AF20" s="105">
        <v>1042742125</v>
      </c>
      <c r="AG20" s="105">
        <v>4715</v>
      </c>
      <c r="AH20" s="105"/>
      <c r="AI20" s="106">
        <v>1</v>
      </c>
      <c r="AJ20" s="107">
        <v>0.1</v>
      </c>
      <c r="AK20" s="107">
        <v>0.2</v>
      </c>
      <c r="AL20" s="107">
        <v>0.2</v>
      </c>
      <c r="AM20" s="105" t="s">
        <v>47</v>
      </c>
      <c r="AN20" s="107">
        <v>7.86</v>
      </c>
      <c r="AO20" s="105" t="s">
        <v>149</v>
      </c>
      <c r="AP20" s="105" t="s">
        <v>149</v>
      </c>
      <c r="AQ20" s="105" t="s">
        <v>149</v>
      </c>
      <c r="AR20" s="105" t="s">
        <v>149</v>
      </c>
      <c r="AS20" s="105" t="s">
        <v>149</v>
      </c>
      <c r="AT20" s="105">
        <v>2205932</v>
      </c>
      <c r="AU20" s="105" t="s">
        <v>150</v>
      </c>
      <c r="AV20" s="105" t="s">
        <v>151</v>
      </c>
      <c r="AW20" s="105"/>
      <c r="AX20" s="105" t="s">
        <v>152</v>
      </c>
      <c r="AY20" s="152">
        <v>6094373017184</v>
      </c>
      <c r="AZ20" s="155">
        <v>142660978168</v>
      </c>
      <c r="BA20" s="152">
        <v>142660978168</v>
      </c>
      <c r="BB20" s="105" t="s">
        <v>153</v>
      </c>
      <c r="BC20" s="105" t="s">
        <v>187</v>
      </c>
      <c r="BD20" s="105" t="s">
        <v>155</v>
      </c>
      <c r="BE20" s="105" t="s">
        <v>156</v>
      </c>
      <c r="BF20" s="105" t="s">
        <v>157</v>
      </c>
      <c r="BG20" s="105"/>
      <c r="BH20" s="105" t="s">
        <v>158</v>
      </c>
    </row>
    <row r="21" spans="2:60" x14ac:dyDescent="0.3">
      <c r="B21" s="22">
        <f t="shared" si="1"/>
        <v>17</v>
      </c>
      <c r="C21" s="22" t="str">
        <f t="shared" si="2"/>
        <v>LHR</v>
      </c>
      <c r="D21" s="22">
        <f t="shared" si="3"/>
        <v>45911</v>
      </c>
      <c r="E21" s="22">
        <f t="shared" si="4"/>
        <v>99431913862</v>
      </c>
      <c r="F21" s="22" t="str">
        <f t="shared" si="5"/>
        <v>PGB250002240</v>
      </c>
      <c r="G21" s="22" t="str">
        <f t="shared" si="6"/>
        <v>박자영</v>
      </c>
      <c r="H21" s="22" t="str">
        <f t="shared" si="7"/>
        <v>목록(Manifest)</v>
      </c>
      <c r="I21" s="22">
        <f t="shared" si="8"/>
        <v>43.27</v>
      </c>
      <c r="J21" s="22" t="str">
        <f t="shared" si="9"/>
        <v>INFOSCAPE (GBLHR)</v>
      </c>
      <c r="K21" s="22">
        <f t="shared" si="10"/>
        <v>1</v>
      </c>
      <c r="L21" s="45">
        <f t="shared" si="11"/>
        <v>3.32</v>
      </c>
      <c r="M21" s="45">
        <f t="shared" si="12"/>
        <v>9.5</v>
      </c>
      <c r="N21" s="45">
        <f t="shared" si="13"/>
        <v>9.5</v>
      </c>
      <c r="O21" s="45">
        <f t="shared" si="14"/>
        <v>9.5</v>
      </c>
      <c r="P21" s="25" t="str">
        <f t="shared" si="15"/>
        <v>PGB250002240</v>
      </c>
      <c r="Q21" s="46">
        <f>VLOOKUP(C21,MAPPING!$B$28:$G$30,2,0)+(O21-0.5)/0.5*VLOOKUP(C21,MAPPING!$B$28:$G$30,4,0)</f>
        <v>62615</v>
      </c>
      <c r="R21" s="118">
        <f t="shared" si="16"/>
        <v>4500</v>
      </c>
      <c r="S21" s="119">
        <f>VLOOKUP(H21,MAPPING!$B$3:$D$10,3,0)</f>
        <v>0</v>
      </c>
      <c r="T21" s="120">
        <f t="shared" si="17"/>
        <v>0</v>
      </c>
      <c r="U21" s="119" cm="1">
        <f t="array" ref="U21">IF(OR(ISNUMBER(SEARCH("대신대납",AH21)),ISNUMBER(SEARCH("대신 대납",AH21))),_xlfn.LET(
  _xlpm.s,AH21,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1" s="119">
        <f>(IF(VLOOKUP(VLOOKUP(AN21,MAPPING!$B$12:$D$17,2,1),MAPPING!$C$12:$E$17,2,0)=7000,0,VLOOKUP(VLOOKUP(AN21,MAPPING!$B$12:$D$17,2,1),MAPPING!$C$12:$E$17,2,0)))</f>
        <v>0</v>
      </c>
      <c r="W21" s="119">
        <f>IF(OR(ISNUMBER(SEARCH("대신대납",AH21)),ISNUMBER(SEARCH("대신 대납",AH21)),ISNUMBER(SEARCH("대신착불",AH21)),ISNUMBER(SEARCH("대신 착불",AH21))), 0,(K21*VLOOKUP(N21/K21,MAPPING!$B$19:$C$26,2,10)))</f>
        <v>1000</v>
      </c>
      <c r="X21" s="119">
        <f>IF(LHR!F21='LHR 현지비용'!$F$2,'LHR 현지비용'!$D$2,0)</f>
        <v>0</v>
      </c>
      <c r="Y21" s="119">
        <f t="shared" si="18"/>
        <v>68115</v>
      </c>
      <c r="Z21" s="110"/>
      <c r="AA21" s="150">
        <v>45911</v>
      </c>
      <c r="AB21" s="105" t="s">
        <v>148</v>
      </c>
      <c r="AC21" s="105">
        <v>99431913862</v>
      </c>
      <c r="AD21" s="105" t="s">
        <v>208</v>
      </c>
      <c r="AE21" s="105" t="s">
        <v>209</v>
      </c>
      <c r="AF21" s="105">
        <v>1041640552</v>
      </c>
      <c r="AG21" s="105">
        <v>55006</v>
      </c>
      <c r="AH21" s="105"/>
      <c r="AI21" s="106">
        <v>1</v>
      </c>
      <c r="AJ21" s="107">
        <v>3.32</v>
      </c>
      <c r="AK21" s="107">
        <v>9.5</v>
      </c>
      <c r="AL21" s="107">
        <v>9.5</v>
      </c>
      <c r="AM21" s="105" t="s">
        <v>47</v>
      </c>
      <c r="AN21" s="107">
        <v>43.27</v>
      </c>
      <c r="AO21" s="105" t="s">
        <v>149</v>
      </c>
      <c r="AP21" s="105" t="s">
        <v>149</v>
      </c>
      <c r="AQ21" s="105" t="s">
        <v>149</v>
      </c>
      <c r="AR21" s="105" t="s">
        <v>149</v>
      </c>
      <c r="AS21" s="105" t="s">
        <v>149</v>
      </c>
      <c r="AT21" s="105">
        <v>2205932</v>
      </c>
      <c r="AU21" s="105" t="s">
        <v>150</v>
      </c>
      <c r="AV21" s="105" t="s">
        <v>151</v>
      </c>
      <c r="AW21" s="105"/>
      <c r="AX21" s="105" t="s">
        <v>152</v>
      </c>
      <c r="AY21" s="152">
        <v>6094373022144</v>
      </c>
      <c r="AZ21" s="155">
        <v>142660978748</v>
      </c>
      <c r="BA21" s="152">
        <v>142660978748</v>
      </c>
      <c r="BB21" s="105" t="s">
        <v>153</v>
      </c>
      <c r="BC21" s="105" t="s">
        <v>210</v>
      </c>
      <c r="BD21" s="105" t="s">
        <v>155</v>
      </c>
      <c r="BE21" s="105" t="s">
        <v>156</v>
      </c>
      <c r="BF21" s="105" t="s">
        <v>157</v>
      </c>
      <c r="BG21" s="105"/>
      <c r="BH21" s="105" t="s">
        <v>158</v>
      </c>
    </row>
    <row r="22" spans="2:60" x14ac:dyDescent="0.3">
      <c r="B22" s="22">
        <f t="shared" si="1"/>
        <v>18</v>
      </c>
      <c r="C22" s="22" t="str">
        <f t="shared" si="2"/>
        <v>LHR</v>
      </c>
      <c r="D22" s="22">
        <f t="shared" si="3"/>
        <v>45911</v>
      </c>
      <c r="E22" s="22">
        <f t="shared" si="4"/>
        <v>99431913862</v>
      </c>
      <c r="F22" s="22" t="str">
        <f t="shared" si="5"/>
        <v>PGB250002239</v>
      </c>
      <c r="G22" s="22" t="str">
        <f t="shared" si="6"/>
        <v>이공우</v>
      </c>
      <c r="H22" s="22" t="str">
        <f t="shared" si="7"/>
        <v>목록(Manifest)</v>
      </c>
      <c r="I22" s="22">
        <f t="shared" si="8"/>
        <v>52.65</v>
      </c>
      <c r="J22" s="22" t="str">
        <f t="shared" si="9"/>
        <v>INFOSCAPE (GBLHR)</v>
      </c>
      <c r="K22" s="22">
        <f t="shared" si="10"/>
        <v>1</v>
      </c>
      <c r="L22" s="45">
        <f t="shared" si="11"/>
        <v>9</v>
      </c>
      <c r="M22" s="45">
        <f t="shared" si="12"/>
        <v>8.6</v>
      </c>
      <c r="N22" s="45">
        <f t="shared" si="13"/>
        <v>9</v>
      </c>
      <c r="O22" s="45">
        <f t="shared" si="14"/>
        <v>9</v>
      </c>
      <c r="P22" s="25" t="str">
        <f t="shared" si="15"/>
        <v>PGB250002239</v>
      </c>
      <c r="Q22" s="46">
        <f>VLOOKUP(C22,MAPPING!$B$28:$G$30,2,0)+(O22-0.5)/0.5*VLOOKUP(C22,MAPPING!$B$28:$G$30,4,0)</f>
        <v>59680</v>
      </c>
      <c r="R22" s="118">
        <f t="shared" si="16"/>
        <v>4500</v>
      </c>
      <c r="S22" s="119">
        <f>VLOOKUP(H22,MAPPING!$B$3:$D$10,3,0)</f>
        <v>0</v>
      </c>
      <c r="T22" s="120">
        <f t="shared" si="17"/>
        <v>0</v>
      </c>
      <c r="U22" s="119" cm="1">
        <f t="array" ref="U22">IF(OR(ISNUMBER(SEARCH("대신대납",AH22)),ISNUMBER(SEARCH("대신 대납",AH22))),_xlfn.LET(
  _xlpm.s,AH22,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2" s="119">
        <f>(IF(VLOOKUP(VLOOKUP(AN22,MAPPING!$B$12:$D$17,2,1),MAPPING!$C$12:$E$17,2,0)=7000,0,VLOOKUP(VLOOKUP(AN22,MAPPING!$B$12:$D$17,2,1),MAPPING!$C$12:$E$17,2,0)))</f>
        <v>0</v>
      </c>
      <c r="W22" s="119">
        <f>IF(OR(ISNUMBER(SEARCH("대신대납",AH22)),ISNUMBER(SEARCH("대신 대납",AH22)),ISNUMBER(SEARCH("대신착불",AH22)),ISNUMBER(SEARCH("대신 착불",AH22))), 0,(K22*VLOOKUP(N22/K22,MAPPING!$B$19:$C$26,2,10)))</f>
        <v>1000</v>
      </c>
      <c r="X22" s="119">
        <f>IF(LHR!F22='LHR 현지비용'!$F$2,'LHR 현지비용'!$D$2,0)</f>
        <v>0</v>
      </c>
      <c r="Y22" s="119">
        <f t="shared" si="18"/>
        <v>65180</v>
      </c>
      <c r="Z22" s="110"/>
      <c r="AA22" s="150">
        <v>45911</v>
      </c>
      <c r="AB22" s="105" t="s">
        <v>148</v>
      </c>
      <c r="AC22" s="105">
        <v>99431913862</v>
      </c>
      <c r="AD22" s="105" t="s">
        <v>211</v>
      </c>
      <c r="AE22" s="105" t="s">
        <v>140</v>
      </c>
      <c r="AF22" s="105">
        <v>1032774163</v>
      </c>
      <c r="AG22" s="105">
        <v>1023</v>
      </c>
      <c r="AH22" s="105"/>
      <c r="AI22" s="106">
        <v>1</v>
      </c>
      <c r="AJ22" s="107">
        <v>9</v>
      </c>
      <c r="AK22" s="107">
        <v>8.6</v>
      </c>
      <c r="AL22" s="107">
        <v>9</v>
      </c>
      <c r="AM22" s="105" t="s">
        <v>47</v>
      </c>
      <c r="AN22" s="107">
        <v>52.65</v>
      </c>
      <c r="AO22" s="105" t="s">
        <v>149</v>
      </c>
      <c r="AP22" s="105" t="s">
        <v>149</v>
      </c>
      <c r="AQ22" s="105" t="s">
        <v>149</v>
      </c>
      <c r="AR22" s="105" t="s">
        <v>149</v>
      </c>
      <c r="AS22" s="105" t="s">
        <v>149</v>
      </c>
      <c r="AT22" s="105">
        <v>2205932</v>
      </c>
      <c r="AU22" s="105" t="s">
        <v>150</v>
      </c>
      <c r="AV22" s="105" t="s">
        <v>151</v>
      </c>
      <c r="AW22" s="105"/>
      <c r="AX22" s="105" t="s">
        <v>152</v>
      </c>
      <c r="AY22" s="152">
        <v>6094373022143</v>
      </c>
      <c r="AZ22" s="155">
        <v>142660978595</v>
      </c>
      <c r="BA22" s="152">
        <v>142660978595</v>
      </c>
      <c r="BB22" s="105" t="s">
        <v>153</v>
      </c>
      <c r="BC22" s="105" t="s">
        <v>210</v>
      </c>
      <c r="BD22" s="105" t="s">
        <v>155</v>
      </c>
      <c r="BE22" s="105" t="s">
        <v>156</v>
      </c>
      <c r="BF22" s="105" t="s">
        <v>157</v>
      </c>
      <c r="BG22" s="105"/>
      <c r="BH22" s="105" t="s">
        <v>158</v>
      </c>
    </row>
    <row r="23" spans="2:60" x14ac:dyDescent="0.3">
      <c r="B23" s="22">
        <f t="shared" si="1"/>
        <v>19</v>
      </c>
      <c r="C23" s="22" t="str">
        <f t="shared" si="2"/>
        <v>LHR</v>
      </c>
      <c r="D23" s="22">
        <f t="shared" si="3"/>
        <v>45911</v>
      </c>
      <c r="E23" s="22">
        <f t="shared" si="4"/>
        <v>99431913862</v>
      </c>
      <c r="F23" s="22" t="str">
        <f t="shared" si="5"/>
        <v>PGB250002241</v>
      </c>
      <c r="G23" s="22" t="str">
        <f t="shared" si="6"/>
        <v>심원섭</v>
      </c>
      <c r="H23" s="22" t="str">
        <f t="shared" si="7"/>
        <v>목록(Manifest)</v>
      </c>
      <c r="I23" s="22">
        <f t="shared" si="8"/>
        <v>22.01</v>
      </c>
      <c r="J23" s="22" t="str">
        <f t="shared" si="9"/>
        <v>INFOSCAPE (GBLHR)</v>
      </c>
      <c r="K23" s="22">
        <f t="shared" si="10"/>
        <v>1</v>
      </c>
      <c r="L23" s="45">
        <f t="shared" si="11"/>
        <v>0.17</v>
      </c>
      <c r="M23" s="45">
        <f t="shared" si="12"/>
        <v>0.2</v>
      </c>
      <c r="N23" s="45">
        <f t="shared" si="13"/>
        <v>0.2</v>
      </c>
      <c r="O23" s="45">
        <f t="shared" si="14"/>
        <v>0.5</v>
      </c>
      <c r="P23" s="25" t="str">
        <f t="shared" si="15"/>
        <v>PGB250002241</v>
      </c>
      <c r="Q23" s="46">
        <f>VLOOKUP(C23,MAPPING!$B$28:$G$30,2,0)+(O23-0.5)/0.5*VLOOKUP(C23,MAPPING!$B$28:$G$30,4,0)</f>
        <v>9785</v>
      </c>
      <c r="R23" s="118">
        <f t="shared" si="16"/>
        <v>4500</v>
      </c>
      <c r="S23" s="119">
        <f>VLOOKUP(H23,MAPPING!$B$3:$D$10,3,0)</f>
        <v>0</v>
      </c>
      <c r="T23" s="120">
        <f t="shared" si="17"/>
        <v>0</v>
      </c>
      <c r="U23" s="119" cm="1">
        <f t="array" ref="U23">IF(OR(ISNUMBER(SEARCH("대신대납",AH23)),ISNUMBER(SEARCH("대신 대납",AH23))),_xlfn.LET(
  _xlpm.s,AH23,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3" s="119">
        <f>(IF(VLOOKUP(VLOOKUP(AN23,MAPPING!$B$12:$D$17,2,1),MAPPING!$C$12:$E$17,2,0)=7000,0,VLOOKUP(VLOOKUP(AN23,MAPPING!$B$12:$D$17,2,1),MAPPING!$C$12:$E$17,2,0)))</f>
        <v>0</v>
      </c>
      <c r="W23" s="119">
        <f>IF(OR(ISNUMBER(SEARCH("대신대납",AH23)),ISNUMBER(SEARCH("대신 대납",AH23)),ISNUMBER(SEARCH("대신착불",AH23)),ISNUMBER(SEARCH("대신 착불",AH23))), 0,(K23*VLOOKUP(N23/K23,MAPPING!$B$19:$C$26,2,10)))</f>
        <v>0</v>
      </c>
      <c r="X23" s="119">
        <f>IF(LHR!F23='LHR 현지비용'!$F$2,'LHR 현지비용'!$D$2,0)</f>
        <v>0</v>
      </c>
      <c r="Y23" s="119">
        <f t="shared" si="18"/>
        <v>14285</v>
      </c>
      <c r="Z23" s="110"/>
      <c r="AA23" s="150">
        <v>45911</v>
      </c>
      <c r="AB23" s="105" t="s">
        <v>148</v>
      </c>
      <c r="AC23" s="105">
        <v>99431913862</v>
      </c>
      <c r="AD23" s="105" t="s">
        <v>212</v>
      </c>
      <c r="AE23" s="105" t="s">
        <v>213</v>
      </c>
      <c r="AF23" s="105">
        <v>1063114036</v>
      </c>
      <c r="AG23" s="105">
        <v>8840</v>
      </c>
      <c r="AH23" s="105"/>
      <c r="AI23" s="106">
        <v>1</v>
      </c>
      <c r="AJ23" s="107">
        <v>0.17</v>
      </c>
      <c r="AK23" s="107">
        <v>0.2</v>
      </c>
      <c r="AL23" s="107">
        <v>0.2</v>
      </c>
      <c r="AM23" s="105" t="s">
        <v>47</v>
      </c>
      <c r="AN23" s="107">
        <v>22.01</v>
      </c>
      <c r="AO23" s="105" t="s">
        <v>149</v>
      </c>
      <c r="AP23" s="105" t="s">
        <v>149</v>
      </c>
      <c r="AQ23" s="105" t="s">
        <v>149</v>
      </c>
      <c r="AR23" s="105" t="s">
        <v>149</v>
      </c>
      <c r="AS23" s="105" t="s">
        <v>149</v>
      </c>
      <c r="AT23" s="105">
        <v>2205932</v>
      </c>
      <c r="AU23" s="105" t="s">
        <v>150</v>
      </c>
      <c r="AV23" s="105" t="s">
        <v>151</v>
      </c>
      <c r="AW23" s="105"/>
      <c r="AX23" s="105" t="s">
        <v>152</v>
      </c>
      <c r="AY23" s="152">
        <v>6094373022145</v>
      </c>
      <c r="AZ23" s="155">
        <v>142660978801</v>
      </c>
      <c r="BA23" s="152">
        <v>142660978801</v>
      </c>
      <c r="BB23" s="105" t="s">
        <v>153</v>
      </c>
      <c r="BC23" s="105" t="s">
        <v>210</v>
      </c>
      <c r="BD23" s="105" t="s">
        <v>155</v>
      </c>
      <c r="BE23" s="105" t="s">
        <v>156</v>
      </c>
      <c r="BF23" s="105" t="s">
        <v>157</v>
      </c>
      <c r="BG23" s="105"/>
      <c r="BH23" s="105" t="s">
        <v>158</v>
      </c>
    </row>
    <row r="24" spans="2:60" x14ac:dyDescent="0.3">
      <c r="B24" s="22">
        <f t="shared" si="1"/>
        <v>20</v>
      </c>
      <c r="C24" s="22" t="str">
        <f t="shared" si="2"/>
        <v>LHR</v>
      </c>
      <c r="D24" s="22">
        <f t="shared" si="3"/>
        <v>45911</v>
      </c>
      <c r="E24" s="22">
        <f t="shared" si="4"/>
        <v>99431913862</v>
      </c>
      <c r="F24" s="22" t="str">
        <f t="shared" si="5"/>
        <v>PGB250002242</v>
      </c>
      <c r="G24" s="22" t="str">
        <f t="shared" si="6"/>
        <v>심원섭</v>
      </c>
      <c r="H24" s="22" t="str">
        <f t="shared" si="7"/>
        <v>목록(Manifest)</v>
      </c>
      <c r="I24" s="22">
        <f t="shared" si="8"/>
        <v>82.73</v>
      </c>
      <c r="J24" s="22" t="str">
        <f t="shared" si="9"/>
        <v>INFOSCAPE (GBLHR)</v>
      </c>
      <c r="K24" s="22">
        <f t="shared" si="10"/>
        <v>1</v>
      </c>
      <c r="L24" s="45">
        <f t="shared" si="11"/>
        <v>0.11</v>
      </c>
      <c r="M24" s="45">
        <f t="shared" si="12"/>
        <v>0.2</v>
      </c>
      <c r="N24" s="45">
        <f t="shared" si="13"/>
        <v>0.2</v>
      </c>
      <c r="O24" s="45">
        <f t="shared" si="14"/>
        <v>0.5</v>
      </c>
      <c r="P24" s="25" t="str">
        <f t="shared" si="15"/>
        <v>PGB250002242</v>
      </c>
      <c r="Q24" s="46">
        <f>VLOOKUP(C24,MAPPING!$B$28:$G$30,2,0)+(O24-0.5)/0.5*VLOOKUP(C24,MAPPING!$B$28:$G$30,4,0)</f>
        <v>9785</v>
      </c>
      <c r="R24" s="118">
        <f t="shared" si="16"/>
        <v>4500</v>
      </c>
      <c r="S24" s="119">
        <f>VLOOKUP(H24,MAPPING!$B$3:$D$10,3,0)</f>
        <v>0</v>
      </c>
      <c r="T24" s="120">
        <f t="shared" si="17"/>
        <v>0</v>
      </c>
      <c r="U24" s="119" cm="1">
        <f t="array" ref="U24">IF(OR(ISNUMBER(SEARCH("대신대납",AH24)),ISNUMBER(SEARCH("대신 대납",AH24))),_xlfn.LET(
  _xlpm.s,AH24,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4" s="119">
        <f>(IF(VLOOKUP(VLOOKUP(AN24,MAPPING!$B$12:$D$17,2,1),MAPPING!$C$12:$E$17,2,0)=7000,0,VLOOKUP(VLOOKUP(AN24,MAPPING!$B$12:$D$17,2,1),MAPPING!$C$12:$E$17,2,0)))</f>
        <v>0</v>
      </c>
      <c r="W24" s="119">
        <f>IF(OR(ISNUMBER(SEARCH("대신대납",AH24)),ISNUMBER(SEARCH("대신 대납",AH24)),ISNUMBER(SEARCH("대신착불",AH24)),ISNUMBER(SEARCH("대신 착불",AH24))), 0,(K24*VLOOKUP(N24/K24,MAPPING!$B$19:$C$26,2,10)))</f>
        <v>0</v>
      </c>
      <c r="X24" s="119">
        <f>IF(LHR!F24='LHR 현지비용'!$F$2,'LHR 현지비용'!$D$2,0)</f>
        <v>0</v>
      </c>
      <c r="Y24" s="119">
        <f t="shared" si="18"/>
        <v>14285</v>
      </c>
      <c r="Z24" s="110"/>
      <c r="AA24" s="150">
        <v>45911</v>
      </c>
      <c r="AB24" s="105" t="s">
        <v>148</v>
      </c>
      <c r="AC24" s="105">
        <v>99431913862</v>
      </c>
      <c r="AD24" s="105" t="s">
        <v>214</v>
      </c>
      <c r="AE24" s="105" t="s">
        <v>213</v>
      </c>
      <c r="AF24" s="105">
        <v>1063114036</v>
      </c>
      <c r="AG24" s="105">
        <v>8840</v>
      </c>
      <c r="AH24" s="105"/>
      <c r="AI24" s="106">
        <v>1</v>
      </c>
      <c r="AJ24" s="107">
        <v>0.11</v>
      </c>
      <c r="AK24" s="107">
        <v>0.2</v>
      </c>
      <c r="AL24" s="107">
        <v>0.2</v>
      </c>
      <c r="AM24" s="105" t="s">
        <v>47</v>
      </c>
      <c r="AN24" s="107">
        <v>82.73</v>
      </c>
      <c r="AO24" s="105" t="s">
        <v>149</v>
      </c>
      <c r="AP24" s="105" t="s">
        <v>149</v>
      </c>
      <c r="AQ24" s="105" t="s">
        <v>149</v>
      </c>
      <c r="AR24" s="105" t="s">
        <v>149</v>
      </c>
      <c r="AS24" s="105" t="s">
        <v>149</v>
      </c>
      <c r="AT24" s="105">
        <v>2205932</v>
      </c>
      <c r="AU24" s="105" t="s">
        <v>150</v>
      </c>
      <c r="AV24" s="105" t="s">
        <v>151</v>
      </c>
      <c r="AW24" s="105"/>
      <c r="AX24" s="105" t="s">
        <v>152</v>
      </c>
      <c r="AY24" s="152">
        <v>6094373022146</v>
      </c>
      <c r="AZ24" s="155">
        <v>142660978802</v>
      </c>
      <c r="BA24" s="152">
        <v>142660978802</v>
      </c>
      <c r="BB24" s="105" t="s">
        <v>153</v>
      </c>
      <c r="BC24" s="105" t="s">
        <v>210</v>
      </c>
      <c r="BD24" s="105" t="s">
        <v>155</v>
      </c>
      <c r="BE24" s="105" t="s">
        <v>156</v>
      </c>
      <c r="BF24" s="105" t="s">
        <v>157</v>
      </c>
      <c r="BG24" s="105"/>
      <c r="BH24" s="105" t="s">
        <v>158</v>
      </c>
    </row>
    <row r="25" spans="2:60" x14ac:dyDescent="0.3">
      <c r="B25" s="22">
        <f t="shared" si="1"/>
        <v>21</v>
      </c>
      <c r="C25" s="22" t="str">
        <f t="shared" si="2"/>
        <v>LHR</v>
      </c>
      <c r="D25" s="22">
        <f t="shared" si="3"/>
        <v>45911</v>
      </c>
      <c r="E25" s="22">
        <f t="shared" si="4"/>
        <v>99431913862</v>
      </c>
      <c r="F25" s="22" t="str">
        <f t="shared" si="5"/>
        <v>PGB250002243</v>
      </c>
      <c r="G25" s="22" t="str">
        <f t="shared" si="6"/>
        <v>홍성빈</v>
      </c>
      <c r="H25" s="22" t="str">
        <f t="shared" si="7"/>
        <v>간이(Simple)</v>
      </c>
      <c r="I25" s="22">
        <f t="shared" si="8"/>
        <v>567.16</v>
      </c>
      <c r="J25" s="22" t="str">
        <f t="shared" si="9"/>
        <v>INFOSCAPE (GBLHR)</v>
      </c>
      <c r="K25" s="22">
        <f t="shared" si="10"/>
        <v>1</v>
      </c>
      <c r="L25" s="45">
        <f t="shared" si="11"/>
        <v>3.54</v>
      </c>
      <c r="M25" s="45">
        <f t="shared" si="12"/>
        <v>3.6</v>
      </c>
      <c r="N25" s="45">
        <f t="shared" si="13"/>
        <v>3.6</v>
      </c>
      <c r="O25" s="45">
        <f t="shared" si="14"/>
        <v>4</v>
      </c>
      <c r="P25" s="25" t="str">
        <f t="shared" si="15"/>
        <v>PGB250002243</v>
      </c>
      <c r="Q25" s="46">
        <f>VLOOKUP(C25,MAPPING!$B$28:$G$30,2,0)+(O25-0.5)/0.5*VLOOKUP(C25,MAPPING!$B$28:$G$30,4,0)</f>
        <v>30330</v>
      </c>
      <c r="R25" s="118">
        <f t="shared" si="16"/>
        <v>4500</v>
      </c>
      <c r="S25" s="119">
        <f>VLOOKUP(H25,MAPPING!$B$3:$D$10,3,0)</f>
        <v>1700</v>
      </c>
      <c r="T25" s="120">
        <f t="shared" si="17"/>
        <v>0</v>
      </c>
      <c r="U25" s="119" cm="1">
        <f t="array" ref="U25">IF(OR(ISNUMBER(SEARCH("대신대납",AH25)),ISNUMBER(SEARCH("대신 대납",AH25))),_xlfn.LET(
  _xlpm.s,AH25,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5" s="119">
        <f>(IF(VLOOKUP(VLOOKUP(AN25,MAPPING!$B$12:$D$17,2,1),MAPPING!$C$12:$E$17,2,0)=7000,0,VLOOKUP(VLOOKUP(AN25,MAPPING!$B$12:$D$17,2,1),MAPPING!$C$12:$E$17,2,0)))</f>
        <v>0</v>
      </c>
      <c r="W25" s="119">
        <f>IF(OR(ISNUMBER(SEARCH("대신대납",AH25)),ISNUMBER(SEARCH("대신 대납",AH25)),ISNUMBER(SEARCH("대신착불",AH25)),ISNUMBER(SEARCH("대신 착불",AH25))), 0,(K25*VLOOKUP(N25/K25,MAPPING!$B$19:$C$26,2,10)))</f>
        <v>500</v>
      </c>
      <c r="X25" s="119">
        <f>IF(LHR!F25='LHR 현지비용'!$F$2,'LHR 현지비용'!$D$2,0)</f>
        <v>0</v>
      </c>
      <c r="Y25" s="119">
        <f t="shared" si="18"/>
        <v>37030</v>
      </c>
      <c r="Z25" s="110"/>
      <c r="AA25" s="150">
        <v>45911</v>
      </c>
      <c r="AB25" s="105" t="s">
        <v>148</v>
      </c>
      <c r="AC25" s="105">
        <v>99431913862</v>
      </c>
      <c r="AD25" s="105" t="s">
        <v>215</v>
      </c>
      <c r="AE25" s="105" t="s">
        <v>216</v>
      </c>
      <c r="AF25" s="105">
        <v>1075524549</v>
      </c>
      <c r="AG25" s="105">
        <v>3746</v>
      </c>
      <c r="AH25" s="105"/>
      <c r="AI25" s="106">
        <v>1</v>
      </c>
      <c r="AJ25" s="107">
        <v>3.54</v>
      </c>
      <c r="AK25" s="107">
        <v>3.6</v>
      </c>
      <c r="AL25" s="107">
        <v>3.6</v>
      </c>
      <c r="AM25" s="105" t="s">
        <v>50</v>
      </c>
      <c r="AN25" s="107">
        <v>567.16</v>
      </c>
      <c r="AO25" s="105" t="s">
        <v>149</v>
      </c>
      <c r="AP25" s="105" t="s">
        <v>149</v>
      </c>
      <c r="AQ25" s="105" t="s">
        <v>149</v>
      </c>
      <c r="AR25" s="105" t="s">
        <v>149</v>
      </c>
      <c r="AS25" s="105" t="s">
        <v>149</v>
      </c>
      <c r="AT25" s="105">
        <v>2205932</v>
      </c>
      <c r="AU25" s="105" t="s">
        <v>150</v>
      </c>
      <c r="AV25" s="105" t="s">
        <v>151</v>
      </c>
      <c r="AW25" s="105"/>
      <c r="AX25" s="105" t="s">
        <v>152</v>
      </c>
      <c r="AY25" s="152">
        <v>6094373022147</v>
      </c>
      <c r="AZ25" s="155">
        <v>142660978928</v>
      </c>
      <c r="BA25" s="152">
        <v>142660978928</v>
      </c>
      <c r="BB25" s="105" t="s">
        <v>153</v>
      </c>
      <c r="BC25" s="105" t="s">
        <v>210</v>
      </c>
      <c r="BD25" s="105" t="s">
        <v>155</v>
      </c>
      <c r="BE25" s="105" t="s">
        <v>156</v>
      </c>
      <c r="BF25" s="105" t="s">
        <v>157</v>
      </c>
      <c r="BG25" s="105"/>
      <c r="BH25" s="105" t="s">
        <v>158</v>
      </c>
    </row>
    <row r="26" spans="2:60" x14ac:dyDescent="0.3">
      <c r="B26" s="22">
        <f t="shared" si="1"/>
        <v>22</v>
      </c>
      <c r="C26" s="22" t="str">
        <f t="shared" si="2"/>
        <v>LHR</v>
      </c>
      <c r="D26" s="22">
        <f t="shared" si="3"/>
        <v>45911</v>
      </c>
      <c r="E26" s="22">
        <f t="shared" si="4"/>
        <v>99431913862</v>
      </c>
      <c r="F26" s="22" t="str">
        <f t="shared" si="5"/>
        <v>PGB250002244</v>
      </c>
      <c r="G26" s="22" t="str">
        <f t="shared" si="6"/>
        <v>변상태</v>
      </c>
      <c r="H26" s="22" t="str">
        <f t="shared" si="7"/>
        <v>목록(Manifest)</v>
      </c>
      <c r="I26" s="22">
        <f t="shared" si="8"/>
        <v>35.72</v>
      </c>
      <c r="J26" s="22" t="str">
        <f t="shared" si="9"/>
        <v>INFOSCAPE (GBLHR)</v>
      </c>
      <c r="K26" s="22">
        <f t="shared" si="10"/>
        <v>1</v>
      </c>
      <c r="L26" s="45">
        <f t="shared" si="11"/>
        <v>0.32</v>
      </c>
      <c r="M26" s="45">
        <f t="shared" si="12"/>
        <v>0.7</v>
      </c>
      <c r="N26" s="45">
        <f t="shared" si="13"/>
        <v>0.7</v>
      </c>
      <c r="O26" s="45">
        <f t="shared" si="14"/>
        <v>1</v>
      </c>
      <c r="P26" s="25" t="str">
        <f t="shared" si="15"/>
        <v>PGB250002244</v>
      </c>
      <c r="Q26" s="46">
        <f>VLOOKUP(C26,MAPPING!$B$28:$G$30,2,0)+(O26-0.5)/0.5*VLOOKUP(C26,MAPPING!$B$28:$G$30,4,0)</f>
        <v>12720</v>
      </c>
      <c r="R26" s="118">
        <f t="shared" si="16"/>
        <v>4500</v>
      </c>
      <c r="S26" s="119">
        <f>VLOOKUP(H26,MAPPING!$B$3:$D$10,3,0)</f>
        <v>0</v>
      </c>
      <c r="T26" s="120">
        <f t="shared" si="17"/>
        <v>0</v>
      </c>
      <c r="U26" s="119" cm="1">
        <f t="array" ref="U26">IF(OR(ISNUMBER(SEARCH("대신대납",AH26)),ISNUMBER(SEARCH("대신 대납",AH26))),_xlfn.LET(
  _xlpm.s,AH26,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6" s="119">
        <f>(IF(VLOOKUP(VLOOKUP(AN26,MAPPING!$B$12:$D$17,2,1),MAPPING!$C$12:$E$17,2,0)=7000,0,VLOOKUP(VLOOKUP(AN26,MAPPING!$B$12:$D$17,2,1),MAPPING!$C$12:$E$17,2,0)))</f>
        <v>0</v>
      </c>
      <c r="W26" s="119">
        <f>IF(OR(ISNUMBER(SEARCH("대신대납",AH26)),ISNUMBER(SEARCH("대신 대납",AH26)),ISNUMBER(SEARCH("대신착불",AH26)),ISNUMBER(SEARCH("대신 착불",AH26))), 0,(K26*VLOOKUP(N26/K26,MAPPING!$B$19:$C$26,2,10)))</f>
        <v>0</v>
      </c>
      <c r="X26" s="119">
        <f>IF(LHR!F26='LHR 현지비용'!$F$2,'LHR 현지비용'!$D$2,0)</f>
        <v>0</v>
      </c>
      <c r="Y26" s="119">
        <f t="shared" si="18"/>
        <v>17220</v>
      </c>
      <c r="Z26" s="110"/>
      <c r="AA26" s="150">
        <v>45911</v>
      </c>
      <c r="AB26" s="105" t="s">
        <v>148</v>
      </c>
      <c r="AC26" s="105">
        <v>99431913862</v>
      </c>
      <c r="AD26" s="105" t="s">
        <v>217</v>
      </c>
      <c r="AE26" s="105" t="s">
        <v>218</v>
      </c>
      <c r="AF26" s="105">
        <v>1037012349</v>
      </c>
      <c r="AG26" s="105">
        <v>10880</v>
      </c>
      <c r="AH26" s="105"/>
      <c r="AI26" s="106">
        <v>1</v>
      </c>
      <c r="AJ26" s="107">
        <v>0.32</v>
      </c>
      <c r="AK26" s="107">
        <v>0.7</v>
      </c>
      <c r="AL26" s="107">
        <v>0.7</v>
      </c>
      <c r="AM26" s="105" t="s">
        <v>47</v>
      </c>
      <c r="AN26" s="107">
        <v>35.72</v>
      </c>
      <c r="AO26" s="105" t="s">
        <v>149</v>
      </c>
      <c r="AP26" s="105" t="s">
        <v>149</v>
      </c>
      <c r="AQ26" s="105" t="s">
        <v>149</v>
      </c>
      <c r="AR26" s="105" t="s">
        <v>149</v>
      </c>
      <c r="AS26" s="105" t="s">
        <v>149</v>
      </c>
      <c r="AT26" s="105">
        <v>2205932</v>
      </c>
      <c r="AU26" s="105" t="s">
        <v>150</v>
      </c>
      <c r="AV26" s="105" t="s">
        <v>151</v>
      </c>
      <c r="AW26" s="105"/>
      <c r="AX26" s="105" t="s">
        <v>152</v>
      </c>
      <c r="AY26" s="152">
        <v>6094373022148</v>
      </c>
      <c r="AZ26" s="155">
        <v>142660978941</v>
      </c>
      <c r="BA26" s="152">
        <v>142660978941</v>
      </c>
      <c r="BB26" s="105" t="s">
        <v>153</v>
      </c>
      <c r="BC26" s="105" t="s">
        <v>210</v>
      </c>
      <c r="BD26" s="105" t="s">
        <v>155</v>
      </c>
      <c r="BE26" s="105" t="s">
        <v>156</v>
      </c>
      <c r="BF26" s="105" t="s">
        <v>157</v>
      </c>
      <c r="BG26" s="105"/>
      <c r="BH26" s="105" t="s">
        <v>158</v>
      </c>
    </row>
    <row r="27" spans="2:60" x14ac:dyDescent="0.3">
      <c r="B27" s="22">
        <f t="shared" si="1"/>
        <v>23</v>
      </c>
      <c r="C27" s="22" t="str">
        <f t="shared" si="2"/>
        <v>LHR</v>
      </c>
      <c r="D27" s="22">
        <f t="shared" si="3"/>
        <v>45911</v>
      </c>
      <c r="E27" s="22">
        <f t="shared" si="4"/>
        <v>99431913862</v>
      </c>
      <c r="F27" s="22" t="str">
        <f t="shared" si="5"/>
        <v>PGB250002245</v>
      </c>
      <c r="G27" s="22" t="str">
        <f t="shared" si="6"/>
        <v>구중회</v>
      </c>
      <c r="H27" s="22" t="str">
        <f t="shared" si="7"/>
        <v>목록(Manifest)</v>
      </c>
      <c r="I27" s="22">
        <f t="shared" si="8"/>
        <v>85.19</v>
      </c>
      <c r="J27" s="22" t="str">
        <f t="shared" si="9"/>
        <v>INFOSCAPE (GBLHR)</v>
      </c>
      <c r="K27" s="22">
        <f t="shared" si="10"/>
        <v>1</v>
      </c>
      <c r="L27" s="45">
        <f t="shared" si="11"/>
        <v>18.8</v>
      </c>
      <c r="M27" s="45">
        <f t="shared" si="12"/>
        <v>10.7</v>
      </c>
      <c r="N27" s="45">
        <f t="shared" si="13"/>
        <v>19</v>
      </c>
      <c r="O27" s="45">
        <f t="shared" si="14"/>
        <v>19</v>
      </c>
      <c r="P27" s="25" t="str">
        <f t="shared" si="15"/>
        <v>PGB250002245</v>
      </c>
      <c r="Q27" s="46">
        <f>VLOOKUP(C27,MAPPING!$B$28:$G$30,2,0)+(O27-0.5)/0.5*VLOOKUP(C27,MAPPING!$B$28:$G$30,4,0)</f>
        <v>118380</v>
      </c>
      <c r="R27" s="118">
        <f t="shared" si="16"/>
        <v>4500</v>
      </c>
      <c r="S27" s="119">
        <f>VLOOKUP(H27,MAPPING!$B$3:$D$10,3,0)</f>
        <v>0</v>
      </c>
      <c r="T27" s="120">
        <f t="shared" si="17"/>
        <v>0</v>
      </c>
      <c r="U27" s="119" cm="1">
        <f t="array" ref="U27">IF(OR(ISNUMBER(SEARCH("대신대납",AH27)),ISNUMBER(SEARCH("대신 대납",AH27))),_xlfn.LET(
  _xlpm.s,AH27,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7" s="119">
        <f>(IF(VLOOKUP(VLOOKUP(AN27,MAPPING!$B$12:$D$17,2,1),MAPPING!$C$12:$E$17,2,0)=7000,0,VLOOKUP(VLOOKUP(AN27,MAPPING!$B$12:$D$17,2,1),MAPPING!$C$12:$E$17,2,0)))</f>
        <v>0</v>
      </c>
      <c r="W27" s="119">
        <f>IF(OR(ISNUMBER(SEARCH("대신대납",AH27)),ISNUMBER(SEARCH("대신 대납",AH27)),ISNUMBER(SEARCH("대신착불",AH27)),ISNUMBER(SEARCH("대신 착불",AH27))), 0,(K27*VLOOKUP(N27/K27,MAPPING!$B$19:$C$26,2,10)))</f>
        <v>3000</v>
      </c>
      <c r="X27" s="119">
        <f>IF(LHR!F27='LHR 현지비용'!$F$2,'LHR 현지비용'!$D$2,0)</f>
        <v>0</v>
      </c>
      <c r="Y27" s="119">
        <f t="shared" si="18"/>
        <v>125880</v>
      </c>
      <c r="Z27" s="110"/>
      <c r="AA27" s="150">
        <v>45911</v>
      </c>
      <c r="AB27" s="105" t="s">
        <v>148</v>
      </c>
      <c r="AC27" s="105">
        <v>99431913862</v>
      </c>
      <c r="AD27" s="105" t="s">
        <v>219</v>
      </c>
      <c r="AE27" s="105" t="s">
        <v>220</v>
      </c>
      <c r="AF27" s="105">
        <v>1052601519</v>
      </c>
      <c r="AG27" s="105">
        <v>8274</v>
      </c>
      <c r="AH27" s="105"/>
      <c r="AI27" s="106">
        <v>1</v>
      </c>
      <c r="AJ27" s="107">
        <v>18.8</v>
      </c>
      <c r="AK27" s="107">
        <v>10.7</v>
      </c>
      <c r="AL27" s="107">
        <v>19</v>
      </c>
      <c r="AM27" s="105" t="s">
        <v>47</v>
      </c>
      <c r="AN27" s="107">
        <v>85.19</v>
      </c>
      <c r="AO27" s="105" t="s">
        <v>149</v>
      </c>
      <c r="AP27" s="105" t="s">
        <v>149</v>
      </c>
      <c r="AQ27" s="105" t="s">
        <v>149</v>
      </c>
      <c r="AR27" s="105" t="s">
        <v>149</v>
      </c>
      <c r="AS27" s="105" t="s">
        <v>149</v>
      </c>
      <c r="AT27" s="105">
        <v>2205932</v>
      </c>
      <c r="AU27" s="105" t="s">
        <v>150</v>
      </c>
      <c r="AV27" s="105" t="s">
        <v>151</v>
      </c>
      <c r="AW27" s="105"/>
      <c r="AX27" s="105" t="s">
        <v>152</v>
      </c>
      <c r="AY27" s="152">
        <v>6094373022149</v>
      </c>
      <c r="AZ27" s="155">
        <v>142660979153</v>
      </c>
      <c r="BA27" s="152">
        <v>142660979153</v>
      </c>
      <c r="BB27" s="105" t="s">
        <v>153</v>
      </c>
      <c r="BC27" s="105" t="s">
        <v>210</v>
      </c>
      <c r="BD27" s="105" t="s">
        <v>155</v>
      </c>
      <c r="BE27" s="105" t="s">
        <v>156</v>
      </c>
      <c r="BF27" s="105" t="s">
        <v>157</v>
      </c>
      <c r="BG27" s="105"/>
      <c r="BH27" s="105" t="s">
        <v>158</v>
      </c>
    </row>
    <row r="28" spans="2:60" x14ac:dyDescent="0.3">
      <c r="B28" s="22">
        <f t="shared" si="1"/>
        <v>24</v>
      </c>
      <c r="C28" s="22" t="str">
        <f t="shared" si="2"/>
        <v>LHR</v>
      </c>
      <c r="D28" s="22">
        <f t="shared" si="3"/>
        <v>45911</v>
      </c>
      <c r="E28" s="22">
        <f t="shared" si="4"/>
        <v>99431913862</v>
      </c>
      <c r="F28" s="22" t="str">
        <f t="shared" si="5"/>
        <v>PGB250002246</v>
      </c>
      <c r="G28" s="22" t="str">
        <f t="shared" si="6"/>
        <v>이상철</v>
      </c>
      <c r="H28" s="22" t="str">
        <f t="shared" si="7"/>
        <v>목록(Manifest)</v>
      </c>
      <c r="I28" s="22">
        <f t="shared" si="8"/>
        <v>18.98</v>
      </c>
      <c r="J28" s="22" t="str">
        <f t="shared" si="9"/>
        <v>INFOSCAPE (GBLHR)</v>
      </c>
      <c r="K28" s="22">
        <f t="shared" si="10"/>
        <v>1</v>
      </c>
      <c r="L28" s="45">
        <f t="shared" si="11"/>
        <v>0.1</v>
      </c>
      <c r="M28" s="45">
        <f t="shared" si="12"/>
        <v>0.2</v>
      </c>
      <c r="N28" s="45">
        <f t="shared" si="13"/>
        <v>0.2</v>
      </c>
      <c r="O28" s="45">
        <f t="shared" si="14"/>
        <v>0.5</v>
      </c>
      <c r="P28" s="25" t="str">
        <f t="shared" si="15"/>
        <v>PGB250002246</v>
      </c>
      <c r="Q28" s="46">
        <f>VLOOKUP(C28,MAPPING!$B$28:$G$30,2,0)+(O28-0.5)/0.5*VLOOKUP(C28,MAPPING!$B$28:$G$30,4,0)</f>
        <v>9785</v>
      </c>
      <c r="R28" s="118">
        <f t="shared" si="16"/>
        <v>4500</v>
      </c>
      <c r="S28" s="119">
        <f>VLOOKUP(H28,MAPPING!$B$3:$D$10,3,0)</f>
        <v>0</v>
      </c>
      <c r="T28" s="120">
        <f t="shared" si="17"/>
        <v>0</v>
      </c>
      <c r="U28" s="119" cm="1">
        <f t="array" ref="U28">IF(OR(ISNUMBER(SEARCH("대신대납",AH28)),ISNUMBER(SEARCH("대신 대납",AH28))),_xlfn.LET(
  _xlpm.s,AH28,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8" s="119">
        <f>(IF(VLOOKUP(VLOOKUP(AN28,MAPPING!$B$12:$D$17,2,1),MAPPING!$C$12:$E$17,2,0)=7000,0,VLOOKUP(VLOOKUP(AN28,MAPPING!$B$12:$D$17,2,1),MAPPING!$C$12:$E$17,2,0)))</f>
        <v>0</v>
      </c>
      <c r="W28" s="119">
        <f>IF(OR(ISNUMBER(SEARCH("대신대납",AH28)),ISNUMBER(SEARCH("대신 대납",AH28)),ISNUMBER(SEARCH("대신착불",AH28)),ISNUMBER(SEARCH("대신 착불",AH28))), 0,(K28*VLOOKUP(N28/K28,MAPPING!$B$19:$C$26,2,10)))</f>
        <v>0</v>
      </c>
      <c r="X28" s="119">
        <f>IF(LHR!F28='LHR 현지비용'!$F$2,'LHR 현지비용'!$D$2,0)</f>
        <v>0</v>
      </c>
      <c r="Y28" s="119">
        <f t="shared" si="18"/>
        <v>14285</v>
      </c>
      <c r="Z28" s="110"/>
      <c r="AA28" s="150">
        <v>45911</v>
      </c>
      <c r="AB28" s="105" t="s">
        <v>148</v>
      </c>
      <c r="AC28" s="105">
        <v>99431913862</v>
      </c>
      <c r="AD28" s="105" t="s">
        <v>221</v>
      </c>
      <c r="AE28" s="105" t="s">
        <v>222</v>
      </c>
      <c r="AF28" s="105">
        <v>1030359853</v>
      </c>
      <c r="AG28" s="105">
        <v>30130</v>
      </c>
      <c r="AH28" s="105"/>
      <c r="AI28" s="106">
        <v>1</v>
      </c>
      <c r="AJ28" s="107">
        <v>0.1</v>
      </c>
      <c r="AK28" s="107">
        <v>0.2</v>
      </c>
      <c r="AL28" s="107">
        <v>0.2</v>
      </c>
      <c r="AM28" s="105" t="s">
        <v>47</v>
      </c>
      <c r="AN28" s="107">
        <v>18.98</v>
      </c>
      <c r="AO28" s="105" t="s">
        <v>149</v>
      </c>
      <c r="AP28" s="105" t="s">
        <v>149</v>
      </c>
      <c r="AQ28" s="105" t="s">
        <v>149</v>
      </c>
      <c r="AR28" s="105" t="s">
        <v>149</v>
      </c>
      <c r="AS28" s="105" t="s">
        <v>149</v>
      </c>
      <c r="AT28" s="105">
        <v>2205932</v>
      </c>
      <c r="AU28" s="105" t="s">
        <v>150</v>
      </c>
      <c r="AV28" s="105" t="s">
        <v>151</v>
      </c>
      <c r="AW28" s="105"/>
      <c r="AX28" s="105" t="s">
        <v>152</v>
      </c>
      <c r="AY28" s="152">
        <v>6094373022150</v>
      </c>
      <c r="AZ28" s="155">
        <v>142660979231</v>
      </c>
      <c r="BA28" s="152">
        <v>142660979231</v>
      </c>
      <c r="BB28" s="105" t="s">
        <v>153</v>
      </c>
      <c r="BC28" s="105" t="s">
        <v>210</v>
      </c>
      <c r="BD28" s="105" t="s">
        <v>155</v>
      </c>
      <c r="BE28" s="105" t="s">
        <v>156</v>
      </c>
      <c r="BF28" s="105" t="s">
        <v>157</v>
      </c>
      <c r="BG28" s="105"/>
      <c r="BH28" s="105" t="s">
        <v>158</v>
      </c>
    </row>
    <row r="29" spans="2:60" x14ac:dyDescent="0.3">
      <c r="B29" s="22">
        <f t="shared" si="1"/>
        <v>25</v>
      </c>
      <c r="C29" s="22" t="str">
        <f t="shared" si="2"/>
        <v>LHR</v>
      </c>
      <c r="D29" s="22">
        <f t="shared" si="3"/>
        <v>45914</v>
      </c>
      <c r="E29" s="22">
        <f t="shared" si="4"/>
        <v>99431913873</v>
      </c>
      <c r="F29" s="22" t="str">
        <f t="shared" si="5"/>
        <v>PGB250002257</v>
      </c>
      <c r="G29" s="22" t="str">
        <f t="shared" si="6"/>
        <v>안병훈</v>
      </c>
      <c r="H29" s="22" t="str">
        <f t="shared" si="7"/>
        <v>목록(Manifest)</v>
      </c>
      <c r="I29" s="22">
        <f t="shared" si="8"/>
        <v>6.9</v>
      </c>
      <c r="J29" s="22" t="str">
        <f t="shared" si="9"/>
        <v>INFOSCAPE (GBLHR)</v>
      </c>
      <c r="K29" s="22">
        <f t="shared" si="10"/>
        <v>1</v>
      </c>
      <c r="L29" s="45">
        <f t="shared" si="11"/>
        <v>0.48</v>
      </c>
      <c r="M29" s="45">
        <f t="shared" si="12"/>
        <v>0.2</v>
      </c>
      <c r="N29" s="45">
        <f t="shared" si="13"/>
        <v>0.5</v>
      </c>
      <c r="O29" s="45">
        <f t="shared" si="14"/>
        <v>0.5</v>
      </c>
      <c r="P29" s="25" t="str">
        <f t="shared" si="15"/>
        <v>PGB250002257</v>
      </c>
      <c r="Q29" s="46">
        <f>VLOOKUP(C29,MAPPING!$B$28:$G$30,2,0)+(O29-0.5)/0.5*VLOOKUP(C29,MAPPING!$B$28:$G$30,4,0)</f>
        <v>9785</v>
      </c>
      <c r="R29" s="118">
        <f t="shared" si="16"/>
        <v>4500</v>
      </c>
      <c r="S29" s="119">
        <f>VLOOKUP(H29,MAPPING!$B$3:$D$10,3,0)</f>
        <v>0</v>
      </c>
      <c r="T29" s="120">
        <f t="shared" si="17"/>
        <v>0</v>
      </c>
      <c r="U29" s="119" cm="1">
        <f t="array" ref="U29">IF(OR(ISNUMBER(SEARCH("대신대납",AH29)),ISNUMBER(SEARCH("대신 대납",AH29))),_xlfn.LET(
  _xlpm.s,AH29,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29" s="119">
        <f>(IF(VLOOKUP(VLOOKUP(AN29,MAPPING!$B$12:$D$17,2,1),MAPPING!$C$12:$E$17,2,0)=7000,0,VLOOKUP(VLOOKUP(AN29,MAPPING!$B$12:$D$17,2,1),MAPPING!$C$12:$E$17,2,0)))</f>
        <v>0</v>
      </c>
      <c r="W29" s="119">
        <f>IF(OR(ISNUMBER(SEARCH("대신대납",AH29)),ISNUMBER(SEARCH("대신 대납",AH29)),ISNUMBER(SEARCH("대신착불",AH29)),ISNUMBER(SEARCH("대신 착불",AH29))), 0,(K29*VLOOKUP(N29/K29,MAPPING!$B$19:$C$26,2,10)))</f>
        <v>0</v>
      </c>
      <c r="X29" s="119">
        <f>IF(LHR!F29='LHR 현지비용'!$F$2,'LHR 현지비용'!$D$2,0)</f>
        <v>0</v>
      </c>
      <c r="Y29" s="119">
        <f t="shared" si="18"/>
        <v>14285</v>
      </c>
      <c r="Z29" s="110"/>
      <c r="AA29" s="150">
        <v>45914</v>
      </c>
      <c r="AB29" s="105" t="s">
        <v>148</v>
      </c>
      <c r="AC29" s="105">
        <v>99431913873</v>
      </c>
      <c r="AD29" s="105" t="s">
        <v>223</v>
      </c>
      <c r="AE29" s="105" t="s">
        <v>224</v>
      </c>
      <c r="AF29" s="105">
        <v>1068470713</v>
      </c>
      <c r="AG29" s="105">
        <v>28023</v>
      </c>
      <c r="AH29" s="105"/>
      <c r="AI29" s="106">
        <v>1</v>
      </c>
      <c r="AJ29" s="107">
        <v>0.48</v>
      </c>
      <c r="AK29" s="107">
        <v>0.2</v>
      </c>
      <c r="AL29" s="107">
        <v>0.5</v>
      </c>
      <c r="AM29" s="105" t="s">
        <v>47</v>
      </c>
      <c r="AN29" s="107">
        <v>6.9</v>
      </c>
      <c r="AO29" s="105" t="s">
        <v>149</v>
      </c>
      <c r="AP29" s="105" t="s">
        <v>149</v>
      </c>
      <c r="AQ29" s="105" t="s">
        <v>149</v>
      </c>
      <c r="AR29" s="105" t="s">
        <v>149</v>
      </c>
      <c r="AS29" s="105" t="s">
        <v>149</v>
      </c>
      <c r="AT29" s="105">
        <v>2205932</v>
      </c>
      <c r="AU29" s="105" t="s">
        <v>150</v>
      </c>
      <c r="AV29" s="105" t="s">
        <v>151</v>
      </c>
      <c r="AW29" s="105"/>
      <c r="AX29" s="105" t="s">
        <v>152</v>
      </c>
      <c r="AY29" s="152">
        <v>6094373024922</v>
      </c>
      <c r="AZ29" s="155">
        <v>142660978811</v>
      </c>
      <c r="BA29" s="152">
        <v>142660978811</v>
      </c>
      <c r="BB29" s="105" t="s">
        <v>153</v>
      </c>
      <c r="BC29" s="105" t="s">
        <v>154</v>
      </c>
      <c r="BD29" s="105" t="s">
        <v>155</v>
      </c>
      <c r="BE29" s="105" t="s">
        <v>156</v>
      </c>
      <c r="BF29" s="105" t="s">
        <v>157</v>
      </c>
      <c r="BG29" s="105"/>
      <c r="BH29" s="105" t="s">
        <v>158</v>
      </c>
    </row>
    <row r="30" spans="2:60" x14ac:dyDescent="0.3">
      <c r="B30" s="22">
        <f t="shared" si="1"/>
        <v>26</v>
      </c>
      <c r="C30" s="22" t="str">
        <f t="shared" si="2"/>
        <v>LHR</v>
      </c>
      <c r="D30" s="22">
        <f t="shared" si="3"/>
        <v>45914</v>
      </c>
      <c r="E30" s="22">
        <f t="shared" si="4"/>
        <v>99431913873</v>
      </c>
      <c r="F30" s="22" t="str">
        <f t="shared" si="5"/>
        <v>PGB250002275</v>
      </c>
      <c r="G30" s="22" t="str">
        <f t="shared" si="6"/>
        <v>최유미</v>
      </c>
      <c r="H30" s="22" t="str">
        <f t="shared" si="7"/>
        <v>목록(Manifest)</v>
      </c>
      <c r="I30" s="22">
        <f t="shared" si="8"/>
        <v>137.94999999999999</v>
      </c>
      <c r="J30" s="22" t="str">
        <f t="shared" si="9"/>
        <v>INFOSCAPE (GBLHR)</v>
      </c>
      <c r="K30" s="22">
        <f t="shared" si="10"/>
        <v>1</v>
      </c>
      <c r="L30" s="45">
        <f t="shared" si="11"/>
        <v>0.41</v>
      </c>
      <c r="M30" s="45">
        <f t="shared" si="12"/>
        <v>0.8</v>
      </c>
      <c r="N30" s="45">
        <f t="shared" si="13"/>
        <v>0.8</v>
      </c>
      <c r="O30" s="45">
        <f t="shared" si="14"/>
        <v>1</v>
      </c>
      <c r="P30" s="25" t="str">
        <f t="shared" si="15"/>
        <v>PGB250002275</v>
      </c>
      <c r="Q30" s="46">
        <f>VLOOKUP(C30,MAPPING!$B$28:$G$30,2,0)+(O30-0.5)/0.5*VLOOKUP(C30,MAPPING!$B$28:$G$30,4,0)</f>
        <v>12720</v>
      </c>
      <c r="R30" s="118">
        <f t="shared" si="16"/>
        <v>4500</v>
      </c>
      <c r="S30" s="119">
        <f>VLOOKUP(H30,MAPPING!$B$3:$D$10,3,0)</f>
        <v>0</v>
      </c>
      <c r="T30" s="120">
        <f t="shared" si="17"/>
        <v>0</v>
      </c>
      <c r="U30" s="119" cm="1">
        <f t="array" ref="U30">IF(OR(ISNUMBER(SEARCH("대신대납",AH30)),ISNUMBER(SEARCH("대신 대납",AH30))),_xlfn.LET(
  _xlpm.s,AH30,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0" s="119">
        <f>(IF(VLOOKUP(VLOOKUP(AN30,MAPPING!$B$12:$D$17,2,1),MAPPING!$C$12:$E$17,2,0)=7000,0,VLOOKUP(VLOOKUP(AN30,MAPPING!$B$12:$D$17,2,1),MAPPING!$C$12:$E$17,2,0)))</f>
        <v>0</v>
      </c>
      <c r="W30" s="119">
        <f>IF(OR(ISNUMBER(SEARCH("대신대납",AH30)),ISNUMBER(SEARCH("대신 대납",AH30)),ISNUMBER(SEARCH("대신착불",AH30)),ISNUMBER(SEARCH("대신 착불",AH30))), 0,(K30*VLOOKUP(N30/K30,MAPPING!$B$19:$C$26,2,10)))</f>
        <v>0</v>
      </c>
      <c r="X30" s="119">
        <f>IF(LHR!F30='LHR 현지비용'!$F$2,'LHR 현지비용'!$D$2,0)</f>
        <v>0</v>
      </c>
      <c r="Y30" s="119">
        <f t="shared" si="18"/>
        <v>17220</v>
      </c>
      <c r="Z30" s="110"/>
      <c r="AA30" s="150">
        <v>45914</v>
      </c>
      <c r="AB30" s="105" t="s">
        <v>148</v>
      </c>
      <c r="AC30" s="105">
        <v>99431913873</v>
      </c>
      <c r="AD30" s="105" t="s">
        <v>225</v>
      </c>
      <c r="AE30" s="105" t="s">
        <v>104</v>
      </c>
      <c r="AF30" s="105">
        <v>1063453565</v>
      </c>
      <c r="AG30" s="105">
        <v>6701</v>
      </c>
      <c r="AH30" s="105"/>
      <c r="AI30" s="106">
        <v>1</v>
      </c>
      <c r="AJ30" s="107">
        <v>0.41</v>
      </c>
      <c r="AK30" s="107">
        <v>0.8</v>
      </c>
      <c r="AL30" s="107">
        <v>0.8</v>
      </c>
      <c r="AM30" s="105" t="s">
        <v>47</v>
      </c>
      <c r="AN30" s="107">
        <v>137.94999999999999</v>
      </c>
      <c r="AO30" s="105" t="s">
        <v>149</v>
      </c>
      <c r="AP30" s="105" t="s">
        <v>149</v>
      </c>
      <c r="AQ30" s="105" t="s">
        <v>149</v>
      </c>
      <c r="AR30" s="105" t="s">
        <v>149</v>
      </c>
      <c r="AS30" s="105" t="s">
        <v>149</v>
      </c>
      <c r="AT30" s="105">
        <v>2205932</v>
      </c>
      <c r="AU30" s="105" t="s">
        <v>150</v>
      </c>
      <c r="AV30" s="105" t="s">
        <v>151</v>
      </c>
      <c r="AW30" s="105"/>
      <c r="AX30" s="105" t="s">
        <v>152</v>
      </c>
      <c r="AY30" s="152">
        <v>6094373024940</v>
      </c>
      <c r="AZ30" s="155">
        <v>142660979962</v>
      </c>
      <c r="BA30" s="152">
        <v>142660979962</v>
      </c>
      <c r="BB30" s="105" t="s">
        <v>153</v>
      </c>
      <c r="BC30" s="105" t="s">
        <v>154</v>
      </c>
      <c r="BD30" s="105" t="s">
        <v>155</v>
      </c>
      <c r="BE30" s="105" t="s">
        <v>156</v>
      </c>
      <c r="BF30" s="105" t="s">
        <v>157</v>
      </c>
      <c r="BG30" s="105"/>
      <c r="BH30" s="105" t="s">
        <v>158</v>
      </c>
    </row>
    <row r="31" spans="2:60" x14ac:dyDescent="0.3">
      <c r="B31" s="22">
        <f t="shared" si="1"/>
        <v>27</v>
      </c>
      <c r="C31" s="22" t="str">
        <f t="shared" si="2"/>
        <v>LHR</v>
      </c>
      <c r="D31" s="22">
        <f t="shared" si="3"/>
        <v>45914</v>
      </c>
      <c r="E31" s="22">
        <f t="shared" si="4"/>
        <v>99431913873</v>
      </c>
      <c r="F31" s="22" t="str">
        <f t="shared" si="5"/>
        <v>PGB250002259</v>
      </c>
      <c r="G31" s="22" t="str">
        <f t="shared" si="6"/>
        <v>구중회</v>
      </c>
      <c r="H31" s="22" t="str">
        <f t="shared" si="7"/>
        <v>목록(Manifest)</v>
      </c>
      <c r="I31" s="22">
        <f t="shared" si="8"/>
        <v>99.36</v>
      </c>
      <c r="J31" s="22" t="str">
        <f t="shared" si="9"/>
        <v>INFOSCAPE (GBLHR)</v>
      </c>
      <c r="K31" s="22">
        <f t="shared" si="10"/>
        <v>1</v>
      </c>
      <c r="L31" s="45">
        <f t="shared" si="11"/>
        <v>0.19</v>
      </c>
      <c r="M31" s="45">
        <f t="shared" si="12"/>
        <v>0.3</v>
      </c>
      <c r="N31" s="45">
        <f t="shared" si="13"/>
        <v>0.3</v>
      </c>
      <c r="O31" s="45">
        <f t="shared" si="14"/>
        <v>0.5</v>
      </c>
      <c r="P31" s="25" t="str">
        <f t="shared" si="15"/>
        <v>PGB250002259</v>
      </c>
      <c r="Q31" s="46">
        <f>VLOOKUP(C31,MAPPING!$B$28:$G$30,2,0)+(O31-0.5)/0.5*VLOOKUP(C31,MAPPING!$B$28:$G$30,4,0)</f>
        <v>9785</v>
      </c>
      <c r="R31" s="118">
        <f t="shared" si="16"/>
        <v>4500</v>
      </c>
      <c r="S31" s="119">
        <f>VLOOKUP(H31,MAPPING!$B$3:$D$10,3,0)</f>
        <v>0</v>
      </c>
      <c r="T31" s="120">
        <f t="shared" si="17"/>
        <v>0</v>
      </c>
      <c r="U31" s="119" cm="1">
        <f t="array" ref="U31">IF(OR(ISNUMBER(SEARCH("대신대납",AH31)),ISNUMBER(SEARCH("대신 대납",AH31))),_xlfn.LET(
  _xlpm.s,AH31,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1" s="119">
        <f>(IF(VLOOKUP(VLOOKUP(AN31,MAPPING!$B$12:$D$17,2,1),MAPPING!$C$12:$E$17,2,0)=7000,0,VLOOKUP(VLOOKUP(AN31,MAPPING!$B$12:$D$17,2,1),MAPPING!$C$12:$E$17,2,0)))</f>
        <v>0</v>
      </c>
      <c r="W31" s="119">
        <f>IF(OR(ISNUMBER(SEARCH("대신대납",AH31)),ISNUMBER(SEARCH("대신 대납",AH31)),ISNUMBER(SEARCH("대신착불",AH31)),ISNUMBER(SEARCH("대신 착불",AH31))), 0,(K31*VLOOKUP(N31/K31,MAPPING!$B$19:$C$26,2,10)))</f>
        <v>0</v>
      </c>
      <c r="X31" s="119">
        <f>IF(LHR!F31='LHR 현지비용'!$F$2,'LHR 현지비용'!$D$2,0)</f>
        <v>0</v>
      </c>
      <c r="Y31" s="119">
        <f t="shared" si="18"/>
        <v>14285</v>
      </c>
      <c r="Z31" s="110"/>
      <c r="AA31" s="150">
        <v>45914</v>
      </c>
      <c r="AB31" s="105" t="s">
        <v>148</v>
      </c>
      <c r="AC31" s="105">
        <v>99431913873</v>
      </c>
      <c r="AD31" s="105" t="s">
        <v>226</v>
      </c>
      <c r="AE31" s="105" t="s">
        <v>220</v>
      </c>
      <c r="AF31" s="105">
        <v>1052601519</v>
      </c>
      <c r="AG31" s="105">
        <v>8274</v>
      </c>
      <c r="AH31" s="105"/>
      <c r="AI31" s="106">
        <v>1</v>
      </c>
      <c r="AJ31" s="107">
        <v>0.19</v>
      </c>
      <c r="AK31" s="107">
        <v>0.3</v>
      </c>
      <c r="AL31" s="107">
        <v>0.3</v>
      </c>
      <c r="AM31" s="105" t="s">
        <v>47</v>
      </c>
      <c r="AN31" s="107">
        <v>99.36</v>
      </c>
      <c r="AO31" s="105" t="s">
        <v>149</v>
      </c>
      <c r="AP31" s="105" t="s">
        <v>149</v>
      </c>
      <c r="AQ31" s="105" t="s">
        <v>149</v>
      </c>
      <c r="AR31" s="105" t="s">
        <v>149</v>
      </c>
      <c r="AS31" s="105" t="s">
        <v>149</v>
      </c>
      <c r="AT31" s="105">
        <v>2205932</v>
      </c>
      <c r="AU31" s="105" t="s">
        <v>150</v>
      </c>
      <c r="AV31" s="105" t="s">
        <v>151</v>
      </c>
      <c r="AW31" s="105"/>
      <c r="AX31" s="105" t="s">
        <v>152</v>
      </c>
      <c r="AY31" s="152">
        <v>6094373024924</v>
      </c>
      <c r="AZ31" s="155">
        <v>142660979135</v>
      </c>
      <c r="BA31" s="152">
        <v>142660979135</v>
      </c>
      <c r="BB31" s="105" t="s">
        <v>153</v>
      </c>
      <c r="BC31" s="105" t="s">
        <v>154</v>
      </c>
      <c r="BD31" s="105" t="s">
        <v>155</v>
      </c>
      <c r="BE31" s="105" t="s">
        <v>156</v>
      </c>
      <c r="BF31" s="105" t="s">
        <v>157</v>
      </c>
      <c r="BG31" s="105"/>
      <c r="BH31" s="105" t="s">
        <v>158</v>
      </c>
    </row>
    <row r="32" spans="2:60" x14ac:dyDescent="0.3">
      <c r="B32" s="22">
        <f t="shared" si="1"/>
        <v>28</v>
      </c>
      <c r="C32" s="22" t="str">
        <f t="shared" si="2"/>
        <v>LHR</v>
      </c>
      <c r="D32" s="22">
        <f t="shared" si="3"/>
        <v>45914</v>
      </c>
      <c r="E32" s="22">
        <f t="shared" si="4"/>
        <v>99431913873</v>
      </c>
      <c r="F32" s="22" t="str">
        <f t="shared" si="5"/>
        <v>PGB250002260</v>
      </c>
      <c r="G32" s="22" t="str">
        <f t="shared" si="6"/>
        <v>정영훈</v>
      </c>
      <c r="H32" s="22" t="str">
        <f t="shared" si="7"/>
        <v>목록(Manifest)</v>
      </c>
      <c r="I32" s="22">
        <f t="shared" si="8"/>
        <v>23.41</v>
      </c>
      <c r="J32" s="22" t="str">
        <f t="shared" si="9"/>
        <v>INFOSCAPE (GBLHR)</v>
      </c>
      <c r="K32" s="22">
        <f t="shared" si="10"/>
        <v>1</v>
      </c>
      <c r="L32" s="45">
        <f t="shared" si="11"/>
        <v>0.38</v>
      </c>
      <c r="M32" s="45">
        <f t="shared" si="12"/>
        <v>0.7</v>
      </c>
      <c r="N32" s="45">
        <f t="shared" si="13"/>
        <v>0.7</v>
      </c>
      <c r="O32" s="45">
        <f t="shared" si="14"/>
        <v>1</v>
      </c>
      <c r="P32" s="25" t="str">
        <f t="shared" si="15"/>
        <v>PGB250002260</v>
      </c>
      <c r="Q32" s="46">
        <f>VLOOKUP(C32,MAPPING!$B$28:$G$30,2,0)+(O32-0.5)/0.5*VLOOKUP(C32,MAPPING!$B$28:$G$30,4,0)</f>
        <v>12720</v>
      </c>
      <c r="R32" s="118">
        <f t="shared" si="16"/>
        <v>4500</v>
      </c>
      <c r="S32" s="119">
        <f>VLOOKUP(H32,MAPPING!$B$3:$D$10,3,0)</f>
        <v>0</v>
      </c>
      <c r="T32" s="120">
        <f t="shared" si="17"/>
        <v>0</v>
      </c>
      <c r="U32" s="119" cm="1">
        <f t="array" ref="U32">IF(OR(ISNUMBER(SEARCH("대신대납",AH32)),ISNUMBER(SEARCH("대신 대납",AH32))),_xlfn.LET(
  _xlpm.s,AH32,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2" s="119">
        <f>(IF(VLOOKUP(VLOOKUP(AN32,MAPPING!$B$12:$D$17,2,1),MAPPING!$C$12:$E$17,2,0)=7000,0,VLOOKUP(VLOOKUP(AN32,MAPPING!$B$12:$D$17,2,1),MAPPING!$C$12:$E$17,2,0)))</f>
        <v>0</v>
      </c>
      <c r="W32" s="119">
        <f>IF(OR(ISNUMBER(SEARCH("대신대납",AH32)),ISNUMBER(SEARCH("대신 대납",AH32)),ISNUMBER(SEARCH("대신착불",AH32)),ISNUMBER(SEARCH("대신 착불",AH32))), 0,(K32*VLOOKUP(N32/K32,MAPPING!$B$19:$C$26,2,10)))</f>
        <v>0</v>
      </c>
      <c r="X32" s="119">
        <f>IF(LHR!F32='LHR 현지비용'!$F$2,'LHR 현지비용'!$D$2,0)</f>
        <v>0</v>
      </c>
      <c r="Y32" s="119">
        <f t="shared" si="18"/>
        <v>17220</v>
      </c>
      <c r="Z32" s="110"/>
      <c r="AA32" s="150">
        <v>45914</v>
      </c>
      <c r="AB32" s="105" t="s">
        <v>148</v>
      </c>
      <c r="AC32" s="105">
        <v>99431913873</v>
      </c>
      <c r="AD32" s="105" t="s">
        <v>227</v>
      </c>
      <c r="AE32" s="105" t="s">
        <v>228</v>
      </c>
      <c r="AF32" s="105">
        <v>1031378564</v>
      </c>
      <c r="AG32" s="105">
        <v>10910</v>
      </c>
      <c r="AH32" s="105"/>
      <c r="AI32" s="106">
        <v>1</v>
      </c>
      <c r="AJ32" s="107">
        <v>0.38</v>
      </c>
      <c r="AK32" s="107">
        <v>0.7</v>
      </c>
      <c r="AL32" s="107">
        <v>0.7</v>
      </c>
      <c r="AM32" s="105" t="s">
        <v>47</v>
      </c>
      <c r="AN32" s="107">
        <v>23.41</v>
      </c>
      <c r="AO32" s="105" t="s">
        <v>149</v>
      </c>
      <c r="AP32" s="105" t="s">
        <v>149</v>
      </c>
      <c r="AQ32" s="105" t="s">
        <v>149</v>
      </c>
      <c r="AR32" s="105" t="s">
        <v>149</v>
      </c>
      <c r="AS32" s="105" t="s">
        <v>149</v>
      </c>
      <c r="AT32" s="105">
        <v>2205932</v>
      </c>
      <c r="AU32" s="105" t="s">
        <v>150</v>
      </c>
      <c r="AV32" s="105" t="s">
        <v>151</v>
      </c>
      <c r="AW32" s="105"/>
      <c r="AX32" s="105" t="s">
        <v>152</v>
      </c>
      <c r="AY32" s="152">
        <v>6094373024925</v>
      </c>
      <c r="AZ32" s="155">
        <v>142660979138</v>
      </c>
      <c r="BA32" s="152">
        <v>142660979138</v>
      </c>
      <c r="BB32" s="105" t="s">
        <v>153</v>
      </c>
      <c r="BC32" s="105" t="s">
        <v>154</v>
      </c>
      <c r="BD32" s="105" t="s">
        <v>155</v>
      </c>
      <c r="BE32" s="105" t="s">
        <v>156</v>
      </c>
      <c r="BF32" s="105" t="s">
        <v>157</v>
      </c>
      <c r="BG32" s="105"/>
      <c r="BH32" s="105" t="s">
        <v>158</v>
      </c>
    </row>
    <row r="33" spans="2:60" x14ac:dyDescent="0.3">
      <c r="B33" s="22">
        <f t="shared" si="1"/>
        <v>29</v>
      </c>
      <c r="C33" s="22" t="str">
        <f t="shared" si="2"/>
        <v>LHR</v>
      </c>
      <c r="D33" s="22">
        <f t="shared" si="3"/>
        <v>45914</v>
      </c>
      <c r="E33" s="22">
        <f t="shared" si="4"/>
        <v>99431913873</v>
      </c>
      <c r="F33" s="22" t="str">
        <f t="shared" si="5"/>
        <v>PGB250002261</v>
      </c>
      <c r="G33" s="22" t="str">
        <f t="shared" si="6"/>
        <v>전정관</v>
      </c>
      <c r="H33" s="22" t="str">
        <f t="shared" si="7"/>
        <v>목록(Manifest)</v>
      </c>
      <c r="I33" s="22">
        <f t="shared" si="8"/>
        <v>118.25</v>
      </c>
      <c r="J33" s="22" t="str">
        <f t="shared" si="9"/>
        <v>INFOSCAPE (GBLHR)</v>
      </c>
      <c r="K33" s="22">
        <f t="shared" si="10"/>
        <v>1</v>
      </c>
      <c r="L33" s="45">
        <f t="shared" si="11"/>
        <v>0.16</v>
      </c>
      <c r="M33" s="45">
        <f t="shared" si="12"/>
        <v>0.2</v>
      </c>
      <c r="N33" s="45">
        <f t="shared" si="13"/>
        <v>0.2</v>
      </c>
      <c r="O33" s="45">
        <f t="shared" si="14"/>
        <v>0.5</v>
      </c>
      <c r="P33" s="25" t="str">
        <f t="shared" si="15"/>
        <v>PGB250002261</v>
      </c>
      <c r="Q33" s="46">
        <f>VLOOKUP(C33,MAPPING!$B$28:$G$30,2,0)+(O33-0.5)/0.5*VLOOKUP(C33,MAPPING!$B$28:$G$30,4,0)</f>
        <v>9785</v>
      </c>
      <c r="R33" s="118">
        <f t="shared" si="16"/>
        <v>4500</v>
      </c>
      <c r="S33" s="119">
        <f>VLOOKUP(H33,MAPPING!$B$3:$D$10,3,0)</f>
        <v>0</v>
      </c>
      <c r="T33" s="120">
        <f t="shared" si="17"/>
        <v>0</v>
      </c>
      <c r="U33" s="119" cm="1">
        <f t="array" ref="U33">IF(OR(ISNUMBER(SEARCH("대신대납",AH33)),ISNUMBER(SEARCH("대신 대납",AH33))),_xlfn.LET(
  _xlpm.s,AH33,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3" s="119">
        <f>(IF(VLOOKUP(VLOOKUP(AN33,MAPPING!$B$12:$D$17,2,1),MAPPING!$C$12:$E$17,2,0)=7000,0,VLOOKUP(VLOOKUP(AN33,MAPPING!$B$12:$D$17,2,1),MAPPING!$C$12:$E$17,2,0)))</f>
        <v>0</v>
      </c>
      <c r="W33" s="119">
        <f>IF(OR(ISNUMBER(SEARCH("대신대납",AH33)),ISNUMBER(SEARCH("대신 대납",AH33)),ISNUMBER(SEARCH("대신착불",AH33)),ISNUMBER(SEARCH("대신 착불",AH33))), 0,(K33*VLOOKUP(N33/K33,MAPPING!$B$19:$C$26,2,10)))</f>
        <v>0</v>
      </c>
      <c r="X33" s="119">
        <f>IF(LHR!F33='LHR 현지비용'!$F$2,'LHR 현지비용'!$D$2,0)</f>
        <v>0</v>
      </c>
      <c r="Y33" s="119">
        <f t="shared" si="18"/>
        <v>14285</v>
      </c>
      <c r="Z33" s="110"/>
      <c r="AA33" s="150">
        <v>45914</v>
      </c>
      <c r="AB33" s="105" t="s">
        <v>148</v>
      </c>
      <c r="AC33" s="105">
        <v>99431913873</v>
      </c>
      <c r="AD33" s="105" t="s">
        <v>229</v>
      </c>
      <c r="AE33" s="105" t="s">
        <v>185</v>
      </c>
      <c r="AF33" s="105">
        <v>1045539954</v>
      </c>
      <c r="AG33" s="105">
        <v>2864</v>
      </c>
      <c r="AH33" s="105"/>
      <c r="AI33" s="106">
        <v>1</v>
      </c>
      <c r="AJ33" s="107">
        <v>0.16</v>
      </c>
      <c r="AK33" s="107">
        <v>0.2</v>
      </c>
      <c r="AL33" s="107">
        <v>0.2</v>
      </c>
      <c r="AM33" s="105" t="s">
        <v>47</v>
      </c>
      <c r="AN33" s="107">
        <v>118.25</v>
      </c>
      <c r="AO33" s="105" t="s">
        <v>149</v>
      </c>
      <c r="AP33" s="105" t="s">
        <v>149</v>
      </c>
      <c r="AQ33" s="105" t="s">
        <v>149</v>
      </c>
      <c r="AR33" s="105" t="s">
        <v>149</v>
      </c>
      <c r="AS33" s="105" t="s">
        <v>149</v>
      </c>
      <c r="AT33" s="105">
        <v>2205932</v>
      </c>
      <c r="AU33" s="105" t="s">
        <v>150</v>
      </c>
      <c r="AV33" s="105" t="s">
        <v>151</v>
      </c>
      <c r="AW33" s="105"/>
      <c r="AX33" s="105" t="s">
        <v>152</v>
      </c>
      <c r="AY33" s="152">
        <v>6094373024926</v>
      </c>
      <c r="AZ33" s="155">
        <v>142660979223</v>
      </c>
      <c r="BA33" s="152">
        <v>142660979223</v>
      </c>
      <c r="BB33" s="105" t="s">
        <v>153</v>
      </c>
      <c r="BC33" s="105" t="s">
        <v>154</v>
      </c>
      <c r="BD33" s="105" t="s">
        <v>155</v>
      </c>
      <c r="BE33" s="105" t="s">
        <v>156</v>
      </c>
      <c r="BF33" s="105" t="s">
        <v>157</v>
      </c>
      <c r="BG33" s="105"/>
      <c r="BH33" s="105" t="s">
        <v>158</v>
      </c>
    </row>
    <row r="34" spans="2:60" x14ac:dyDescent="0.3">
      <c r="B34" s="22">
        <f t="shared" si="1"/>
        <v>30</v>
      </c>
      <c r="C34" s="22" t="str">
        <f t="shared" si="2"/>
        <v>LHR</v>
      </c>
      <c r="D34" s="22">
        <f t="shared" si="3"/>
        <v>45914</v>
      </c>
      <c r="E34" s="22">
        <f t="shared" si="4"/>
        <v>99431913873</v>
      </c>
      <c r="F34" s="22" t="str">
        <f t="shared" si="5"/>
        <v>PGB250002262</v>
      </c>
      <c r="G34" s="22" t="str">
        <f t="shared" si="6"/>
        <v>김열희</v>
      </c>
      <c r="H34" s="22" t="str">
        <f t="shared" si="7"/>
        <v>목록(Manifest)</v>
      </c>
      <c r="I34" s="22">
        <f t="shared" si="8"/>
        <v>25.54</v>
      </c>
      <c r="J34" s="22" t="str">
        <f t="shared" si="9"/>
        <v>INFOSCAPE (GBLHR)</v>
      </c>
      <c r="K34" s="22">
        <f t="shared" si="10"/>
        <v>1</v>
      </c>
      <c r="L34" s="45">
        <f t="shared" si="11"/>
        <v>1.93</v>
      </c>
      <c r="M34" s="45">
        <f t="shared" si="12"/>
        <v>3</v>
      </c>
      <c r="N34" s="45">
        <f t="shared" si="13"/>
        <v>3</v>
      </c>
      <c r="O34" s="45">
        <f t="shared" si="14"/>
        <v>3</v>
      </c>
      <c r="P34" s="25" t="str">
        <f t="shared" si="15"/>
        <v>PGB250002262</v>
      </c>
      <c r="Q34" s="46">
        <f>VLOOKUP(C34,MAPPING!$B$28:$G$30,2,0)+(O34-0.5)/0.5*VLOOKUP(C34,MAPPING!$B$28:$G$30,4,0)</f>
        <v>24460</v>
      </c>
      <c r="R34" s="118">
        <f t="shared" si="16"/>
        <v>4500</v>
      </c>
      <c r="S34" s="119">
        <f>VLOOKUP(H34,MAPPING!$B$3:$D$10,3,0)</f>
        <v>0</v>
      </c>
      <c r="T34" s="120">
        <f t="shared" si="17"/>
        <v>0</v>
      </c>
      <c r="U34" s="119" cm="1">
        <f t="array" ref="U34">IF(OR(ISNUMBER(SEARCH("대신대납",AH34)),ISNUMBER(SEARCH("대신 대납",AH34))),_xlfn.LET(
  _xlpm.s,AH34,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4" s="119">
        <f>(IF(VLOOKUP(VLOOKUP(AN34,MAPPING!$B$12:$D$17,2,1),MAPPING!$C$12:$E$17,2,0)=7000,0,VLOOKUP(VLOOKUP(AN34,MAPPING!$B$12:$D$17,2,1),MAPPING!$C$12:$E$17,2,0)))</f>
        <v>0</v>
      </c>
      <c r="W34" s="119">
        <f>IF(OR(ISNUMBER(SEARCH("대신대납",AH34)),ISNUMBER(SEARCH("대신 대납",AH34)),ISNUMBER(SEARCH("대신착불",AH34)),ISNUMBER(SEARCH("대신 착불",AH34))), 0,(K34*VLOOKUP(N34/K34,MAPPING!$B$19:$C$26,2,10)))</f>
        <v>500</v>
      </c>
      <c r="X34" s="119">
        <f>IF(LHR!F34='LHR 현지비용'!$F$2,'LHR 현지비용'!$D$2,0)</f>
        <v>0</v>
      </c>
      <c r="Y34" s="119">
        <f t="shared" si="18"/>
        <v>29460</v>
      </c>
      <c r="Z34" s="110"/>
      <c r="AA34" s="150">
        <v>45914</v>
      </c>
      <c r="AB34" s="105" t="s">
        <v>148</v>
      </c>
      <c r="AC34" s="105">
        <v>99431913873</v>
      </c>
      <c r="AD34" s="105" t="s">
        <v>230</v>
      </c>
      <c r="AE34" s="105" t="s">
        <v>231</v>
      </c>
      <c r="AF34" s="105">
        <v>1093997795</v>
      </c>
      <c r="AG34" s="105">
        <v>51612</v>
      </c>
      <c r="AH34" s="105"/>
      <c r="AI34" s="106">
        <v>1</v>
      </c>
      <c r="AJ34" s="107">
        <v>1.93</v>
      </c>
      <c r="AK34" s="107">
        <v>3</v>
      </c>
      <c r="AL34" s="107">
        <v>3</v>
      </c>
      <c r="AM34" s="105" t="s">
        <v>47</v>
      </c>
      <c r="AN34" s="107">
        <v>25.54</v>
      </c>
      <c r="AO34" s="105" t="s">
        <v>149</v>
      </c>
      <c r="AP34" s="105" t="s">
        <v>149</v>
      </c>
      <c r="AQ34" s="105" t="s">
        <v>149</v>
      </c>
      <c r="AR34" s="105" t="s">
        <v>149</v>
      </c>
      <c r="AS34" s="105" t="s">
        <v>149</v>
      </c>
      <c r="AT34" s="105">
        <v>2205932</v>
      </c>
      <c r="AU34" s="105" t="s">
        <v>150</v>
      </c>
      <c r="AV34" s="105" t="s">
        <v>151</v>
      </c>
      <c r="AW34" s="105"/>
      <c r="AX34" s="105" t="s">
        <v>152</v>
      </c>
      <c r="AY34" s="152">
        <v>6094373024927</v>
      </c>
      <c r="AZ34" s="155">
        <v>142660979254</v>
      </c>
      <c r="BA34" s="152">
        <v>142660979254</v>
      </c>
      <c r="BB34" s="105" t="s">
        <v>153</v>
      </c>
      <c r="BC34" s="105" t="s">
        <v>154</v>
      </c>
      <c r="BD34" s="105" t="s">
        <v>155</v>
      </c>
      <c r="BE34" s="105" t="s">
        <v>156</v>
      </c>
      <c r="BF34" s="105" t="s">
        <v>157</v>
      </c>
      <c r="BG34" s="105"/>
      <c r="BH34" s="105" t="s">
        <v>158</v>
      </c>
    </row>
    <row r="35" spans="2:60" x14ac:dyDescent="0.3">
      <c r="B35" s="22">
        <f t="shared" si="1"/>
        <v>31</v>
      </c>
      <c r="C35" s="22" t="str">
        <f t="shared" si="2"/>
        <v>LHR</v>
      </c>
      <c r="D35" s="22">
        <f t="shared" si="3"/>
        <v>45914</v>
      </c>
      <c r="E35" s="22">
        <f t="shared" si="4"/>
        <v>99431913873</v>
      </c>
      <c r="F35" s="22" t="str">
        <f t="shared" si="5"/>
        <v>PGB250002263</v>
      </c>
      <c r="G35" s="22" t="str">
        <f t="shared" si="6"/>
        <v>정수민</v>
      </c>
      <c r="H35" s="22" t="str">
        <f t="shared" si="7"/>
        <v>목록(Manifest)</v>
      </c>
      <c r="I35" s="22">
        <f t="shared" si="8"/>
        <v>12.67</v>
      </c>
      <c r="J35" s="22" t="str">
        <f t="shared" si="9"/>
        <v>INFOSCAPE (GBLHR)</v>
      </c>
      <c r="K35" s="22">
        <f t="shared" si="10"/>
        <v>1</v>
      </c>
      <c r="L35" s="45">
        <f t="shared" si="11"/>
        <v>0.33</v>
      </c>
      <c r="M35" s="45">
        <f t="shared" si="12"/>
        <v>0.2</v>
      </c>
      <c r="N35" s="45">
        <f t="shared" si="13"/>
        <v>0.4</v>
      </c>
      <c r="O35" s="45">
        <f t="shared" si="14"/>
        <v>0.5</v>
      </c>
      <c r="P35" s="25" t="str">
        <f t="shared" si="15"/>
        <v>PGB250002263</v>
      </c>
      <c r="Q35" s="46">
        <f>VLOOKUP(C35,MAPPING!$B$28:$G$30,2,0)+(O35-0.5)/0.5*VLOOKUP(C35,MAPPING!$B$28:$G$30,4,0)</f>
        <v>9785</v>
      </c>
      <c r="R35" s="118">
        <f t="shared" si="16"/>
        <v>4500</v>
      </c>
      <c r="S35" s="119">
        <f>VLOOKUP(H35,MAPPING!$B$3:$D$10,3,0)</f>
        <v>0</v>
      </c>
      <c r="T35" s="120">
        <f t="shared" si="17"/>
        <v>0</v>
      </c>
      <c r="U35" s="119" cm="1">
        <f t="array" ref="U35">IF(OR(ISNUMBER(SEARCH("대신대납",AH35)),ISNUMBER(SEARCH("대신 대납",AH35))),_xlfn.LET(
  _xlpm.s,AH35,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5" s="119">
        <f>(IF(VLOOKUP(VLOOKUP(AN35,MAPPING!$B$12:$D$17,2,1),MAPPING!$C$12:$E$17,2,0)=7000,0,VLOOKUP(VLOOKUP(AN35,MAPPING!$B$12:$D$17,2,1),MAPPING!$C$12:$E$17,2,0)))</f>
        <v>0</v>
      </c>
      <c r="W35" s="119">
        <f>IF(OR(ISNUMBER(SEARCH("대신대납",AH35)),ISNUMBER(SEARCH("대신 대납",AH35)),ISNUMBER(SEARCH("대신착불",AH35)),ISNUMBER(SEARCH("대신 착불",AH35))), 0,(K35*VLOOKUP(N35/K35,MAPPING!$B$19:$C$26,2,10)))</f>
        <v>0</v>
      </c>
      <c r="X35" s="119">
        <f>IF(LHR!F35='LHR 현지비용'!$F$2,'LHR 현지비용'!$D$2,0)</f>
        <v>0</v>
      </c>
      <c r="Y35" s="119">
        <f t="shared" si="18"/>
        <v>14285</v>
      </c>
      <c r="Z35" s="110"/>
      <c r="AA35" s="150">
        <v>45914</v>
      </c>
      <c r="AB35" s="105" t="s">
        <v>148</v>
      </c>
      <c r="AC35" s="105">
        <v>99431913873</v>
      </c>
      <c r="AD35" s="105" t="s">
        <v>232</v>
      </c>
      <c r="AE35" s="105" t="s">
        <v>192</v>
      </c>
      <c r="AF35" s="105">
        <v>1042742125</v>
      </c>
      <c r="AG35" s="105">
        <v>4715</v>
      </c>
      <c r="AH35" s="105"/>
      <c r="AI35" s="106">
        <v>1</v>
      </c>
      <c r="AJ35" s="107">
        <v>0.33</v>
      </c>
      <c r="AK35" s="107">
        <v>0.2</v>
      </c>
      <c r="AL35" s="107">
        <v>0.4</v>
      </c>
      <c r="AM35" s="105" t="s">
        <v>47</v>
      </c>
      <c r="AN35" s="107">
        <v>12.67</v>
      </c>
      <c r="AO35" s="105" t="s">
        <v>149</v>
      </c>
      <c r="AP35" s="105" t="s">
        <v>149</v>
      </c>
      <c r="AQ35" s="105" t="s">
        <v>149</v>
      </c>
      <c r="AR35" s="105" t="s">
        <v>149</v>
      </c>
      <c r="AS35" s="105" t="s">
        <v>149</v>
      </c>
      <c r="AT35" s="105">
        <v>2205932</v>
      </c>
      <c r="AU35" s="105" t="s">
        <v>150</v>
      </c>
      <c r="AV35" s="105" t="s">
        <v>151</v>
      </c>
      <c r="AW35" s="105"/>
      <c r="AX35" s="105" t="s">
        <v>152</v>
      </c>
      <c r="AY35" s="152">
        <v>6094373024928</v>
      </c>
      <c r="AZ35" s="155">
        <v>142660979369</v>
      </c>
      <c r="BA35" s="152">
        <v>142660979369</v>
      </c>
      <c r="BB35" s="105" t="s">
        <v>153</v>
      </c>
      <c r="BC35" s="105" t="s">
        <v>154</v>
      </c>
      <c r="BD35" s="105" t="s">
        <v>155</v>
      </c>
      <c r="BE35" s="105" t="s">
        <v>156</v>
      </c>
      <c r="BF35" s="105" t="s">
        <v>157</v>
      </c>
      <c r="BG35" s="105"/>
      <c r="BH35" s="105" t="s">
        <v>158</v>
      </c>
    </row>
    <row r="36" spans="2:60" x14ac:dyDescent="0.3">
      <c r="B36" s="22">
        <f t="shared" si="1"/>
        <v>32</v>
      </c>
      <c r="C36" s="22" t="str">
        <f t="shared" si="2"/>
        <v>LHR</v>
      </c>
      <c r="D36" s="22">
        <f t="shared" si="3"/>
        <v>45914</v>
      </c>
      <c r="E36" s="22">
        <f t="shared" si="4"/>
        <v>99431913873</v>
      </c>
      <c r="F36" s="22" t="str">
        <f t="shared" si="5"/>
        <v>PGB250002264</v>
      </c>
      <c r="G36" s="22" t="str">
        <f t="shared" si="6"/>
        <v>주식회사 엠아이티</v>
      </c>
      <c r="H36" s="22" t="str">
        <f t="shared" si="7"/>
        <v>간이(Simple)</v>
      </c>
      <c r="I36" s="22">
        <f t="shared" si="8"/>
        <v>1345.75</v>
      </c>
      <c r="J36" s="22" t="str">
        <f t="shared" si="9"/>
        <v>INFOSCAPE (GBLHR)</v>
      </c>
      <c r="K36" s="22">
        <f t="shared" si="10"/>
        <v>1</v>
      </c>
      <c r="L36" s="45">
        <f t="shared" si="11"/>
        <v>5.28</v>
      </c>
      <c r="M36" s="45">
        <f t="shared" si="12"/>
        <v>3.9</v>
      </c>
      <c r="N36" s="45">
        <f t="shared" si="13"/>
        <v>5.5</v>
      </c>
      <c r="O36" s="45">
        <f t="shared" si="14"/>
        <v>5.5</v>
      </c>
      <c r="P36" s="25" t="str">
        <f t="shared" si="15"/>
        <v>PGB250002264</v>
      </c>
      <c r="Q36" s="46">
        <f>VLOOKUP(C36,MAPPING!$B$28:$G$30,2,0)+(O36-0.5)/0.5*VLOOKUP(C36,MAPPING!$B$28:$G$30,4,0)</f>
        <v>39135</v>
      </c>
      <c r="R36" s="118">
        <f t="shared" si="16"/>
        <v>4500</v>
      </c>
      <c r="S36" s="119">
        <f>VLOOKUP(H36,MAPPING!$B$3:$D$10,3,0)</f>
        <v>1700</v>
      </c>
      <c r="T36" s="120">
        <f t="shared" si="17"/>
        <v>0</v>
      </c>
      <c r="U36" s="119" cm="1">
        <f t="array" ref="U36">IF(OR(ISNUMBER(SEARCH("대신대납",AH36)),ISNUMBER(SEARCH("대신 대납",AH36))),_xlfn.LET(
  _xlpm.s,AH36,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6" s="119">
        <f>(IF(VLOOKUP(VLOOKUP(AN36,MAPPING!$B$12:$D$17,2,1),MAPPING!$C$12:$E$17,2,0)=7000,0,VLOOKUP(VLOOKUP(AN36,MAPPING!$B$12:$D$17,2,1),MAPPING!$C$12:$E$17,2,0)))</f>
        <v>0</v>
      </c>
      <c r="W36" s="119">
        <f>IF(OR(ISNUMBER(SEARCH("대신대납",AH36)),ISNUMBER(SEARCH("대신 대납",AH36)),ISNUMBER(SEARCH("대신착불",AH36)),ISNUMBER(SEARCH("대신 착불",AH36))), 0,(K36*VLOOKUP(N36/K36,MAPPING!$B$19:$C$26,2,10)))</f>
        <v>1000</v>
      </c>
      <c r="X36" s="119">
        <f>IF(LHR!F36='LHR 현지비용'!$F$2,'LHR 현지비용'!$D$2,0)</f>
        <v>0</v>
      </c>
      <c r="Y36" s="119">
        <f t="shared" si="18"/>
        <v>46335</v>
      </c>
      <c r="Z36" s="110"/>
      <c r="AA36" s="150">
        <v>45914</v>
      </c>
      <c r="AB36" s="105" t="s">
        <v>148</v>
      </c>
      <c r="AC36" s="105">
        <v>99431913873</v>
      </c>
      <c r="AD36" s="105" t="s">
        <v>233</v>
      </c>
      <c r="AE36" s="105" t="s">
        <v>234</v>
      </c>
      <c r="AF36" s="105">
        <v>1073275874</v>
      </c>
      <c r="AG36" s="105">
        <v>46981</v>
      </c>
      <c r="AH36" s="105" t="s">
        <v>235</v>
      </c>
      <c r="AI36" s="106">
        <v>1</v>
      </c>
      <c r="AJ36" s="107">
        <v>5.28</v>
      </c>
      <c r="AK36" s="107">
        <v>3.9</v>
      </c>
      <c r="AL36" s="107">
        <v>5.5</v>
      </c>
      <c r="AM36" s="105" t="s">
        <v>50</v>
      </c>
      <c r="AN36" s="107">
        <v>1345.75</v>
      </c>
      <c r="AO36" s="105" t="s">
        <v>149</v>
      </c>
      <c r="AP36" s="105" t="s">
        <v>149</v>
      </c>
      <c r="AQ36" s="105" t="s">
        <v>149</v>
      </c>
      <c r="AR36" s="105" t="s">
        <v>149</v>
      </c>
      <c r="AS36" s="105" t="s">
        <v>149</v>
      </c>
      <c r="AT36" s="105">
        <v>2205932</v>
      </c>
      <c r="AU36" s="105" t="s">
        <v>150</v>
      </c>
      <c r="AV36" s="105" t="s">
        <v>151</v>
      </c>
      <c r="AW36" s="105"/>
      <c r="AX36" s="105" t="s">
        <v>152</v>
      </c>
      <c r="AY36" s="152">
        <v>6094373024929</v>
      </c>
      <c r="AZ36" s="155">
        <v>142660979373</v>
      </c>
      <c r="BA36" s="152">
        <v>142660979373</v>
      </c>
      <c r="BB36" s="105" t="s">
        <v>153</v>
      </c>
      <c r="BC36" s="105" t="s">
        <v>154</v>
      </c>
      <c r="BD36" s="105" t="s">
        <v>155</v>
      </c>
      <c r="BE36" s="105" t="s">
        <v>156</v>
      </c>
      <c r="BF36" s="105" t="s">
        <v>157</v>
      </c>
      <c r="BG36" s="105"/>
      <c r="BH36" s="105" t="s">
        <v>158</v>
      </c>
    </row>
    <row r="37" spans="2:60" x14ac:dyDescent="0.3">
      <c r="B37" s="22">
        <f t="shared" si="1"/>
        <v>33</v>
      </c>
      <c r="C37" s="22" t="str">
        <f t="shared" si="2"/>
        <v>LHR</v>
      </c>
      <c r="D37" s="22">
        <f t="shared" si="3"/>
        <v>45914</v>
      </c>
      <c r="E37" s="22">
        <f t="shared" si="4"/>
        <v>99431913873</v>
      </c>
      <c r="F37" s="22" t="str">
        <f t="shared" si="5"/>
        <v>PGB250002265</v>
      </c>
      <c r="G37" s="22" t="str">
        <f t="shared" si="6"/>
        <v>안혜진</v>
      </c>
      <c r="H37" s="22" t="str">
        <f t="shared" si="7"/>
        <v>목록(Manifest)</v>
      </c>
      <c r="I37" s="22">
        <f t="shared" si="8"/>
        <v>28.33</v>
      </c>
      <c r="J37" s="22" t="str">
        <f t="shared" si="9"/>
        <v>INFOSCAPE (GBLHR)</v>
      </c>
      <c r="K37" s="22">
        <f t="shared" si="10"/>
        <v>1</v>
      </c>
      <c r="L37" s="45">
        <f t="shared" si="11"/>
        <v>1.1399999999999999</v>
      </c>
      <c r="M37" s="45">
        <f t="shared" si="12"/>
        <v>2.1</v>
      </c>
      <c r="N37" s="45">
        <f t="shared" si="13"/>
        <v>2.1</v>
      </c>
      <c r="O37" s="45">
        <f t="shared" si="14"/>
        <v>2.5</v>
      </c>
      <c r="P37" s="25" t="str">
        <f t="shared" si="15"/>
        <v>PGB250002265</v>
      </c>
      <c r="Q37" s="46">
        <f>VLOOKUP(C37,MAPPING!$B$28:$G$30,2,0)+(O37-0.5)/0.5*VLOOKUP(C37,MAPPING!$B$28:$G$30,4,0)</f>
        <v>21525</v>
      </c>
      <c r="R37" s="118">
        <f t="shared" si="16"/>
        <v>4500</v>
      </c>
      <c r="S37" s="119">
        <f>VLOOKUP(H37,MAPPING!$B$3:$D$10,3,0)</f>
        <v>0</v>
      </c>
      <c r="T37" s="120">
        <f t="shared" si="17"/>
        <v>0</v>
      </c>
      <c r="U37" s="119" cm="1">
        <f t="array" ref="U37">IF(OR(ISNUMBER(SEARCH("대신대납",AH37)),ISNUMBER(SEARCH("대신 대납",AH37))),_xlfn.LET(
  _xlpm.s,AH37,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7" s="119">
        <f>(IF(VLOOKUP(VLOOKUP(AN37,MAPPING!$B$12:$D$17,2,1),MAPPING!$C$12:$E$17,2,0)=7000,0,VLOOKUP(VLOOKUP(AN37,MAPPING!$B$12:$D$17,2,1),MAPPING!$C$12:$E$17,2,0)))</f>
        <v>0</v>
      </c>
      <c r="W37" s="119">
        <f>IF(OR(ISNUMBER(SEARCH("대신대납",AH37)),ISNUMBER(SEARCH("대신 대납",AH37)),ISNUMBER(SEARCH("대신착불",AH37)),ISNUMBER(SEARCH("대신 착불",AH37))), 0,(K37*VLOOKUP(N37/K37,MAPPING!$B$19:$C$26,2,10)))</f>
        <v>500</v>
      </c>
      <c r="X37" s="119">
        <f>IF(LHR!F37='LHR 현지비용'!$F$2,'LHR 현지비용'!$D$2,0)</f>
        <v>0</v>
      </c>
      <c r="Y37" s="119">
        <f t="shared" si="18"/>
        <v>26525</v>
      </c>
      <c r="Z37" s="110"/>
      <c r="AA37" s="150">
        <v>45914</v>
      </c>
      <c r="AB37" s="105" t="s">
        <v>148</v>
      </c>
      <c r="AC37" s="105">
        <v>99431913873</v>
      </c>
      <c r="AD37" s="105" t="s">
        <v>236</v>
      </c>
      <c r="AE37" s="105" t="s">
        <v>147</v>
      </c>
      <c r="AF37" s="105">
        <v>1027906841</v>
      </c>
      <c r="AG37" s="105">
        <v>11419</v>
      </c>
      <c r="AH37" s="105"/>
      <c r="AI37" s="106">
        <v>1</v>
      </c>
      <c r="AJ37" s="107">
        <v>1.1399999999999999</v>
      </c>
      <c r="AK37" s="107">
        <v>2.1</v>
      </c>
      <c r="AL37" s="107">
        <v>2.1</v>
      </c>
      <c r="AM37" s="105" t="s">
        <v>47</v>
      </c>
      <c r="AN37" s="107">
        <v>28.33</v>
      </c>
      <c r="AO37" s="105" t="s">
        <v>149</v>
      </c>
      <c r="AP37" s="105" t="s">
        <v>149</v>
      </c>
      <c r="AQ37" s="105" t="s">
        <v>149</v>
      </c>
      <c r="AR37" s="105" t="s">
        <v>149</v>
      </c>
      <c r="AS37" s="105" t="s">
        <v>149</v>
      </c>
      <c r="AT37" s="105">
        <v>2205932</v>
      </c>
      <c r="AU37" s="105" t="s">
        <v>150</v>
      </c>
      <c r="AV37" s="105" t="s">
        <v>151</v>
      </c>
      <c r="AW37" s="105"/>
      <c r="AX37" s="105" t="s">
        <v>152</v>
      </c>
      <c r="AY37" s="152">
        <v>6094373024930</v>
      </c>
      <c r="AZ37" s="155">
        <v>142660979414</v>
      </c>
      <c r="BA37" s="152">
        <v>142660979414</v>
      </c>
      <c r="BB37" s="105" t="s">
        <v>153</v>
      </c>
      <c r="BC37" s="105" t="s">
        <v>154</v>
      </c>
      <c r="BD37" s="105" t="s">
        <v>155</v>
      </c>
      <c r="BE37" s="105" t="s">
        <v>156</v>
      </c>
      <c r="BF37" s="105" t="s">
        <v>157</v>
      </c>
      <c r="BG37" s="105"/>
      <c r="BH37" s="105" t="s">
        <v>158</v>
      </c>
    </row>
    <row r="38" spans="2:60" x14ac:dyDescent="0.3">
      <c r="B38" s="22">
        <f t="shared" si="1"/>
        <v>34</v>
      </c>
      <c r="C38" s="22" t="str">
        <f t="shared" si="2"/>
        <v>LHR</v>
      </c>
      <c r="D38" s="22">
        <f t="shared" si="3"/>
        <v>45914</v>
      </c>
      <c r="E38" s="22">
        <f t="shared" si="4"/>
        <v>99431913873</v>
      </c>
      <c r="F38" s="22" t="str">
        <f t="shared" si="5"/>
        <v>PGB250002266</v>
      </c>
      <c r="G38" s="22" t="str">
        <f t="shared" si="6"/>
        <v>김보림</v>
      </c>
      <c r="H38" s="22" t="str">
        <f t="shared" si="7"/>
        <v>간이(Simple)</v>
      </c>
      <c r="I38" s="22">
        <f t="shared" si="8"/>
        <v>169.5</v>
      </c>
      <c r="J38" s="22" t="str">
        <f t="shared" si="9"/>
        <v>INFOSCAPE (GBLHR)</v>
      </c>
      <c r="K38" s="22">
        <f t="shared" si="10"/>
        <v>1</v>
      </c>
      <c r="L38" s="45">
        <f t="shared" si="11"/>
        <v>3.98</v>
      </c>
      <c r="M38" s="45">
        <f t="shared" si="12"/>
        <v>4.5999999999999996</v>
      </c>
      <c r="N38" s="45">
        <f t="shared" si="13"/>
        <v>4.5999999999999996</v>
      </c>
      <c r="O38" s="45">
        <f t="shared" si="14"/>
        <v>5</v>
      </c>
      <c r="P38" s="25" t="str">
        <f t="shared" si="15"/>
        <v>PGB250002266</v>
      </c>
      <c r="Q38" s="46">
        <f>VLOOKUP(C38,MAPPING!$B$28:$G$30,2,0)+(O38-0.5)/0.5*VLOOKUP(C38,MAPPING!$B$28:$G$30,4,0)</f>
        <v>36200</v>
      </c>
      <c r="R38" s="118">
        <f t="shared" si="16"/>
        <v>4500</v>
      </c>
      <c r="S38" s="119">
        <f>VLOOKUP(H38,MAPPING!$B$3:$D$10,3,0)</f>
        <v>1700</v>
      </c>
      <c r="T38" s="120">
        <f t="shared" si="17"/>
        <v>0</v>
      </c>
      <c r="U38" s="119" cm="1">
        <f t="array" ref="U38">IF(OR(ISNUMBER(SEARCH("대신대납",AH38)),ISNUMBER(SEARCH("대신 대납",AH38))),_xlfn.LET(
  _xlpm.s,AH38,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8" s="119">
        <f>(IF(VLOOKUP(VLOOKUP(AN38,MAPPING!$B$12:$D$17,2,1),MAPPING!$C$12:$E$17,2,0)=7000,0,VLOOKUP(VLOOKUP(AN38,MAPPING!$B$12:$D$17,2,1),MAPPING!$C$12:$E$17,2,0)))</f>
        <v>0</v>
      </c>
      <c r="W38" s="119">
        <f>IF(OR(ISNUMBER(SEARCH("대신대납",AH38)),ISNUMBER(SEARCH("대신 대납",AH38)),ISNUMBER(SEARCH("대신착불",AH38)),ISNUMBER(SEARCH("대신 착불",AH38))), 0,(K38*VLOOKUP(N38/K38,MAPPING!$B$19:$C$26,2,10)))</f>
        <v>500</v>
      </c>
      <c r="X38" s="119">
        <f>IF(LHR!F38='LHR 현지비용'!$F$2,'LHR 현지비용'!$D$2,0)</f>
        <v>0</v>
      </c>
      <c r="Y38" s="119">
        <f t="shared" si="18"/>
        <v>42900</v>
      </c>
      <c r="Z38" s="110"/>
      <c r="AA38" s="150">
        <v>45914</v>
      </c>
      <c r="AB38" s="105" t="s">
        <v>148</v>
      </c>
      <c r="AC38" s="105">
        <v>99431913873</v>
      </c>
      <c r="AD38" s="105" t="s">
        <v>237</v>
      </c>
      <c r="AE38" s="105" t="s">
        <v>162</v>
      </c>
      <c r="AF38" s="105">
        <v>1074135150</v>
      </c>
      <c r="AG38" s="105">
        <v>11949</v>
      </c>
      <c r="AH38" s="105"/>
      <c r="AI38" s="106">
        <v>1</v>
      </c>
      <c r="AJ38" s="107">
        <v>3.98</v>
      </c>
      <c r="AK38" s="107">
        <v>4.5999999999999996</v>
      </c>
      <c r="AL38" s="107">
        <v>4.5999999999999996</v>
      </c>
      <c r="AM38" s="105" t="s">
        <v>50</v>
      </c>
      <c r="AN38" s="107">
        <v>169.5</v>
      </c>
      <c r="AO38" s="105" t="s">
        <v>149</v>
      </c>
      <c r="AP38" s="105" t="s">
        <v>149</v>
      </c>
      <c r="AQ38" s="105" t="s">
        <v>149</v>
      </c>
      <c r="AR38" s="105" t="s">
        <v>149</v>
      </c>
      <c r="AS38" s="105" t="s">
        <v>149</v>
      </c>
      <c r="AT38" s="105">
        <v>2205932</v>
      </c>
      <c r="AU38" s="105" t="s">
        <v>150</v>
      </c>
      <c r="AV38" s="105" t="s">
        <v>151</v>
      </c>
      <c r="AW38" s="105"/>
      <c r="AX38" s="105" t="s">
        <v>152</v>
      </c>
      <c r="AY38" s="152">
        <v>6094373024931</v>
      </c>
      <c r="AZ38" s="155">
        <v>142660979448</v>
      </c>
      <c r="BA38" s="152">
        <v>142660979448</v>
      </c>
      <c r="BB38" s="105" t="s">
        <v>153</v>
      </c>
      <c r="BC38" s="105" t="s">
        <v>154</v>
      </c>
      <c r="BD38" s="105" t="s">
        <v>155</v>
      </c>
      <c r="BE38" s="105" t="s">
        <v>156</v>
      </c>
      <c r="BF38" s="105" t="s">
        <v>157</v>
      </c>
      <c r="BG38" s="105"/>
      <c r="BH38" s="105" t="s">
        <v>158</v>
      </c>
    </row>
    <row r="39" spans="2:60" x14ac:dyDescent="0.3">
      <c r="B39" s="22">
        <f t="shared" si="1"/>
        <v>35</v>
      </c>
      <c r="C39" s="22" t="str">
        <f t="shared" si="2"/>
        <v>LHR</v>
      </c>
      <c r="D39" s="22">
        <f t="shared" si="3"/>
        <v>45914</v>
      </c>
      <c r="E39" s="22">
        <f t="shared" si="4"/>
        <v>99431913873</v>
      </c>
      <c r="F39" s="22" t="str">
        <f t="shared" si="5"/>
        <v>PGB250002267</v>
      </c>
      <c r="G39" s="22" t="str">
        <f t="shared" si="6"/>
        <v>안용준</v>
      </c>
      <c r="H39" s="22" t="str">
        <f t="shared" si="7"/>
        <v>목록(Manifest)</v>
      </c>
      <c r="I39" s="22">
        <f t="shared" si="8"/>
        <v>56.43</v>
      </c>
      <c r="J39" s="22" t="str">
        <f t="shared" si="9"/>
        <v>INFOSCAPE (GBLHR)</v>
      </c>
      <c r="K39" s="22">
        <f t="shared" si="10"/>
        <v>1</v>
      </c>
      <c r="L39" s="45">
        <f t="shared" si="11"/>
        <v>1.22</v>
      </c>
      <c r="M39" s="45">
        <f t="shared" si="12"/>
        <v>1.3</v>
      </c>
      <c r="N39" s="45">
        <f t="shared" si="13"/>
        <v>1.3</v>
      </c>
      <c r="O39" s="45">
        <f t="shared" si="14"/>
        <v>1.5</v>
      </c>
      <c r="P39" s="25" t="str">
        <f t="shared" si="15"/>
        <v>PGB250002267</v>
      </c>
      <c r="Q39" s="46">
        <f>VLOOKUP(C39,MAPPING!$B$28:$G$30,2,0)+(O39-0.5)/0.5*VLOOKUP(C39,MAPPING!$B$28:$G$30,4,0)</f>
        <v>15655</v>
      </c>
      <c r="R39" s="118">
        <f t="shared" si="16"/>
        <v>4500</v>
      </c>
      <c r="S39" s="119">
        <f>VLOOKUP(H39,MAPPING!$B$3:$D$10,3,0)</f>
        <v>0</v>
      </c>
      <c r="T39" s="120">
        <f t="shared" si="17"/>
        <v>0</v>
      </c>
      <c r="U39" s="119" cm="1">
        <f t="array" ref="U39">IF(OR(ISNUMBER(SEARCH("대신대납",AH39)),ISNUMBER(SEARCH("대신 대납",AH39))),_xlfn.LET(
  _xlpm.s,AH39,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39" s="119">
        <f>(IF(VLOOKUP(VLOOKUP(AN39,MAPPING!$B$12:$D$17,2,1),MAPPING!$C$12:$E$17,2,0)=7000,0,VLOOKUP(VLOOKUP(AN39,MAPPING!$B$12:$D$17,2,1),MAPPING!$C$12:$E$17,2,0)))</f>
        <v>0</v>
      </c>
      <c r="W39" s="119">
        <f>IF(OR(ISNUMBER(SEARCH("대신대납",AH39)),ISNUMBER(SEARCH("대신 대납",AH39)),ISNUMBER(SEARCH("대신착불",AH39)),ISNUMBER(SEARCH("대신 착불",AH39))), 0,(K39*VLOOKUP(N39/K39,MAPPING!$B$19:$C$26,2,10)))</f>
        <v>0</v>
      </c>
      <c r="X39" s="119">
        <f>IF(LHR!F39='LHR 현지비용'!$F$2,'LHR 현지비용'!$D$2,0)</f>
        <v>0</v>
      </c>
      <c r="Y39" s="119">
        <f t="shared" si="18"/>
        <v>20155</v>
      </c>
      <c r="Z39" s="110"/>
      <c r="AA39" s="150">
        <v>45914</v>
      </c>
      <c r="AB39" s="105" t="s">
        <v>148</v>
      </c>
      <c r="AC39" s="105">
        <v>99431913873</v>
      </c>
      <c r="AD39" s="105" t="s">
        <v>238</v>
      </c>
      <c r="AE39" s="105" t="s">
        <v>239</v>
      </c>
      <c r="AF39" s="105">
        <v>1085980399</v>
      </c>
      <c r="AG39" s="105">
        <v>42760</v>
      </c>
      <c r="AH39" s="105"/>
      <c r="AI39" s="106">
        <v>1</v>
      </c>
      <c r="AJ39" s="107">
        <v>1.22</v>
      </c>
      <c r="AK39" s="107">
        <v>1.3</v>
      </c>
      <c r="AL39" s="107">
        <v>1.3</v>
      </c>
      <c r="AM39" s="105" t="s">
        <v>47</v>
      </c>
      <c r="AN39" s="107">
        <v>56.43</v>
      </c>
      <c r="AO39" s="105" t="s">
        <v>149</v>
      </c>
      <c r="AP39" s="105" t="s">
        <v>149</v>
      </c>
      <c r="AQ39" s="105" t="s">
        <v>149</v>
      </c>
      <c r="AR39" s="105" t="s">
        <v>149</v>
      </c>
      <c r="AS39" s="105" t="s">
        <v>149</v>
      </c>
      <c r="AT39" s="105">
        <v>2205932</v>
      </c>
      <c r="AU39" s="105" t="s">
        <v>150</v>
      </c>
      <c r="AV39" s="105" t="s">
        <v>151</v>
      </c>
      <c r="AW39" s="105"/>
      <c r="AX39" s="105" t="s">
        <v>152</v>
      </c>
      <c r="AY39" s="152">
        <v>6094373024932</v>
      </c>
      <c r="AZ39" s="155">
        <v>142660979455</v>
      </c>
      <c r="BA39" s="152">
        <v>142660979455</v>
      </c>
      <c r="BB39" s="105" t="s">
        <v>153</v>
      </c>
      <c r="BC39" s="105" t="s">
        <v>154</v>
      </c>
      <c r="BD39" s="105" t="s">
        <v>155</v>
      </c>
      <c r="BE39" s="105" t="s">
        <v>156</v>
      </c>
      <c r="BF39" s="105" t="s">
        <v>157</v>
      </c>
      <c r="BG39" s="105"/>
      <c r="BH39" s="105" t="s">
        <v>158</v>
      </c>
    </row>
    <row r="40" spans="2:60" x14ac:dyDescent="0.3">
      <c r="B40" s="22">
        <f t="shared" si="1"/>
        <v>36</v>
      </c>
      <c r="C40" s="22" t="str">
        <f t="shared" si="2"/>
        <v>LHR</v>
      </c>
      <c r="D40" s="22">
        <f t="shared" si="3"/>
        <v>45914</v>
      </c>
      <c r="E40" s="22">
        <f t="shared" si="4"/>
        <v>99431913873</v>
      </c>
      <c r="F40" s="22" t="str">
        <f t="shared" si="5"/>
        <v>PGB250002268</v>
      </c>
      <c r="G40" s="22" t="str">
        <f t="shared" si="6"/>
        <v>구중회</v>
      </c>
      <c r="H40" s="22" t="str">
        <f t="shared" si="7"/>
        <v>목록(Manifest)</v>
      </c>
      <c r="I40" s="22">
        <f t="shared" si="8"/>
        <v>24.2</v>
      </c>
      <c r="J40" s="22" t="str">
        <f t="shared" si="9"/>
        <v>INFOSCAPE (GBLHR)</v>
      </c>
      <c r="K40" s="22">
        <f t="shared" si="10"/>
        <v>1</v>
      </c>
      <c r="L40" s="45">
        <f t="shared" si="11"/>
        <v>0.12</v>
      </c>
      <c r="M40" s="45">
        <f t="shared" si="12"/>
        <v>0.2</v>
      </c>
      <c r="N40" s="45">
        <f t="shared" si="13"/>
        <v>0.2</v>
      </c>
      <c r="O40" s="45">
        <f t="shared" si="14"/>
        <v>0.5</v>
      </c>
      <c r="P40" s="25" t="str">
        <f t="shared" si="15"/>
        <v>PGB250002268</v>
      </c>
      <c r="Q40" s="46">
        <f>VLOOKUP(C40,MAPPING!$B$28:$G$30,2,0)+(O40-0.5)/0.5*VLOOKUP(C40,MAPPING!$B$28:$G$30,4,0)</f>
        <v>9785</v>
      </c>
      <c r="R40" s="118">
        <f t="shared" si="16"/>
        <v>4500</v>
      </c>
      <c r="S40" s="119">
        <f>VLOOKUP(H40,MAPPING!$B$3:$D$10,3,0)</f>
        <v>0</v>
      </c>
      <c r="T40" s="120">
        <f t="shared" si="17"/>
        <v>0</v>
      </c>
      <c r="U40" s="119" cm="1">
        <f t="array" ref="U40">IF(OR(ISNUMBER(SEARCH("대신대납",AH40)),ISNUMBER(SEARCH("대신 대납",AH40))),_xlfn.LET(
  _xlpm.s,AH40,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0" s="119">
        <f>(IF(VLOOKUP(VLOOKUP(AN40,MAPPING!$B$12:$D$17,2,1),MAPPING!$C$12:$E$17,2,0)=7000,0,VLOOKUP(VLOOKUP(AN40,MAPPING!$B$12:$D$17,2,1),MAPPING!$C$12:$E$17,2,0)))</f>
        <v>0</v>
      </c>
      <c r="W40" s="119">
        <f>IF(OR(ISNUMBER(SEARCH("대신대납",AH40)),ISNUMBER(SEARCH("대신 대납",AH40)),ISNUMBER(SEARCH("대신착불",AH40)),ISNUMBER(SEARCH("대신 착불",AH40))), 0,(K40*VLOOKUP(N40/K40,MAPPING!$B$19:$C$26,2,10)))</f>
        <v>0</v>
      </c>
      <c r="X40" s="119">
        <f>IF(LHR!F40='LHR 현지비용'!$F$2,'LHR 현지비용'!$D$2,0)</f>
        <v>0</v>
      </c>
      <c r="Y40" s="119">
        <f t="shared" si="18"/>
        <v>14285</v>
      </c>
      <c r="Z40" s="110"/>
      <c r="AA40" s="150">
        <v>45914</v>
      </c>
      <c r="AB40" s="105" t="s">
        <v>148</v>
      </c>
      <c r="AC40" s="105">
        <v>99431913873</v>
      </c>
      <c r="AD40" s="105" t="s">
        <v>240</v>
      </c>
      <c r="AE40" s="105" t="s">
        <v>220</v>
      </c>
      <c r="AF40" s="105">
        <v>1052601519</v>
      </c>
      <c r="AG40" s="105">
        <v>8274</v>
      </c>
      <c r="AH40" s="105"/>
      <c r="AI40" s="106">
        <v>1</v>
      </c>
      <c r="AJ40" s="107">
        <v>0.12</v>
      </c>
      <c r="AK40" s="107">
        <v>0.2</v>
      </c>
      <c r="AL40" s="107">
        <v>0.2</v>
      </c>
      <c r="AM40" s="105" t="s">
        <v>47</v>
      </c>
      <c r="AN40" s="107">
        <v>24.2</v>
      </c>
      <c r="AO40" s="105" t="s">
        <v>149</v>
      </c>
      <c r="AP40" s="105" t="s">
        <v>149</v>
      </c>
      <c r="AQ40" s="105" t="s">
        <v>149</v>
      </c>
      <c r="AR40" s="105" t="s">
        <v>149</v>
      </c>
      <c r="AS40" s="105" t="s">
        <v>149</v>
      </c>
      <c r="AT40" s="105">
        <v>2205932</v>
      </c>
      <c r="AU40" s="105" t="s">
        <v>150</v>
      </c>
      <c r="AV40" s="105" t="s">
        <v>151</v>
      </c>
      <c r="AW40" s="105"/>
      <c r="AX40" s="105" t="s">
        <v>152</v>
      </c>
      <c r="AY40" s="152">
        <v>6094373024933</v>
      </c>
      <c r="AZ40" s="155">
        <v>142660979488</v>
      </c>
      <c r="BA40" s="152">
        <v>142660979488</v>
      </c>
      <c r="BB40" s="105" t="s">
        <v>153</v>
      </c>
      <c r="BC40" s="105" t="s">
        <v>154</v>
      </c>
      <c r="BD40" s="105" t="s">
        <v>155</v>
      </c>
      <c r="BE40" s="105" t="s">
        <v>156</v>
      </c>
      <c r="BF40" s="105" t="s">
        <v>157</v>
      </c>
      <c r="BG40" s="105"/>
      <c r="BH40" s="105" t="s">
        <v>158</v>
      </c>
    </row>
    <row r="41" spans="2:60" x14ac:dyDescent="0.3">
      <c r="B41" s="22">
        <f t="shared" si="1"/>
        <v>37</v>
      </c>
      <c r="C41" s="22" t="str">
        <f t="shared" si="2"/>
        <v>LHR</v>
      </c>
      <c r="D41" s="22">
        <f t="shared" si="3"/>
        <v>45914</v>
      </c>
      <c r="E41" s="22">
        <f t="shared" si="4"/>
        <v>99431913873</v>
      </c>
      <c r="F41" s="22" t="str">
        <f t="shared" si="5"/>
        <v>PGB250002269</v>
      </c>
      <c r="G41" s="22" t="str">
        <f t="shared" si="6"/>
        <v>최정훈</v>
      </c>
      <c r="H41" s="22" t="str">
        <f t="shared" si="7"/>
        <v>목록(Manifest)</v>
      </c>
      <c r="I41" s="22">
        <f t="shared" si="8"/>
        <v>37.67</v>
      </c>
      <c r="J41" s="22" t="str">
        <f t="shared" si="9"/>
        <v>INFOSCAPE (GBLHR)</v>
      </c>
      <c r="K41" s="22">
        <f t="shared" si="10"/>
        <v>1</v>
      </c>
      <c r="L41" s="45">
        <f t="shared" si="11"/>
        <v>0.88</v>
      </c>
      <c r="M41" s="45">
        <f t="shared" si="12"/>
        <v>0.2</v>
      </c>
      <c r="N41" s="45">
        <f t="shared" si="13"/>
        <v>0.9</v>
      </c>
      <c r="O41" s="45">
        <f t="shared" si="14"/>
        <v>1</v>
      </c>
      <c r="P41" s="25" t="str">
        <f t="shared" si="15"/>
        <v>PGB250002269</v>
      </c>
      <c r="Q41" s="46">
        <f>VLOOKUP(C41,MAPPING!$B$28:$G$30,2,0)+(O41-0.5)/0.5*VLOOKUP(C41,MAPPING!$B$28:$G$30,4,0)</f>
        <v>12720</v>
      </c>
      <c r="R41" s="118">
        <f t="shared" si="16"/>
        <v>4500</v>
      </c>
      <c r="S41" s="119">
        <f>VLOOKUP(H41,MAPPING!$B$3:$D$10,3,0)</f>
        <v>0</v>
      </c>
      <c r="T41" s="120">
        <f t="shared" si="17"/>
        <v>0</v>
      </c>
      <c r="U41" s="119" cm="1">
        <f t="array" ref="U41">IF(OR(ISNUMBER(SEARCH("대신대납",AH41)),ISNUMBER(SEARCH("대신 대납",AH41))),_xlfn.LET(
  _xlpm.s,AH41,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1" s="119">
        <f>(IF(VLOOKUP(VLOOKUP(AN41,MAPPING!$B$12:$D$17,2,1),MAPPING!$C$12:$E$17,2,0)=7000,0,VLOOKUP(VLOOKUP(AN41,MAPPING!$B$12:$D$17,2,1),MAPPING!$C$12:$E$17,2,0)))</f>
        <v>0</v>
      </c>
      <c r="W41" s="119">
        <f>IF(OR(ISNUMBER(SEARCH("대신대납",AH41)),ISNUMBER(SEARCH("대신 대납",AH41)),ISNUMBER(SEARCH("대신착불",AH41)),ISNUMBER(SEARCH("대신 착불",AH41))), 0,(K41*VLOOKUP(N41/K41,MAPPING!$B$19:$C$26,2,10)))</f>
        <v>0</v>
      </c>
      <c r="X41" s="119">
        <f>IF(LHR!F41='LHR 현지비용'!$F$2,'LHR 현지비용'!$D$2,0)</f>
        <v>0</v>
      </c>
      <c r="Y41" s="119">
        <f t="shared" si="18"/>
        <v>17220</v>
      </c>
      <c r="Z41" s="110"/>
      <c r="AA41" s="150">
        <v>45914</v>
      </c>
      <c r="AB41" s="105" t="s">
        <v>148</v>
      </c>
      <c r="AC41" s="105">
        <v>99431913873</v>
      </c>
      <c r="AD41" s="105" t="s">
        <v>241</v>
      </c>
      <c r="AE41" s="105" t="s">
        <v>242</v>
      </c>
      <c r="AF41" s="105">
        <v>1082428222</v>
      </c>
      <c r="AG41" s="105">
        <v>63363</v>
      </c>
      <c r="AH41" s="105"/>
      <c r="AI41" s="106">
        <v>1</v>
      </c>
      <c r="AJ41" s="107">
        <v>0.88</v>
      </c>
      <c r="AK41" s="107">
        <v>0.2</v>
      </c>
      <c r="AL41" s="107">
        <v>0.9</v>
      </c>
      <c r="AM41" s="105" t="s">
        <v>47</v>
      </c>
      <c r="AN41" s="107">
        <v>37.67</v>
      </c>
      <c r="AO41" s="105" t="s">
        <v>149</v>
      </c>
      <c r="AP41" s="105" t="s">
        <v>149</v>
      </c>
      <c r="AQ41" s="105" t="s">
        <v>149</v>
      </c>
      <c r="AR41" s="105" t="s">
        <v>149</v>
      </c>
      <c r="AS41" s="105" t="s">
        <v>149</v>
      </c>
      <c r="AT41" s="105">
        <v>2205932</v>
      </c>
      <c r="AU41" s="105" t="s">
        <v>150</v>
      </c>
      <c r="AV41" s="105" t="s">
        <v>151</v>
      </c>
      <c r="AW41" s="105"/>
      <c r="AX41" s="105" t="s">
        <v>152</v>
      </c>
      <c r="AY41" s="152">
        <v>6094373024934</v>
      </c>
      <c r="AZ41" s="155">
        <v>142660979550</v>
      </c>
      <c r="BA41" s="152">
        <v>142660979550</v>
      </c>
      <c r="BB41" s="105" t="s">
        <v>153</v>
      </c>
      <c r="BC41" s="105" t="s">
        <v>154</v>
      </c>
      <c r="BD41" s="105" t="s">
        <v>155</v>
      </c>
      <c r="BE41" s="105" t="s">
        <v>156</v>
      </c>
      <c r="BF41" s="105" t="s">
        <v>157</v>
      </c>
      <c r="BG41" s="105"/>
      <c r="BH41" s="105" t="s">
        <v>158</v>
      </c>
    </row>
    <row r="42" spans="2:60" x14ac:dyDescent="0.3">
      <c r="B42" s="22">
        <f t="shared" si="1"/>
        <v>38</v>
      </c>
      <c r="C42" s="22" t="str">
        <f t="shared" si="2"/>
        <v>LHR</v>
      </c>
      <c r="D42" s="22">
        <f t="shared" si="3"/>
        <v>45914</v>
      </c>
      <c r="E42" s="22">
        <f t="shared" si="4"/>
        <v>99431913873</v>
      </c>
      <c r="F42" s="22" t="str">
        <f t="shared" si="5"/>
        <v>PGB250002270</v>
      </c>
      <c r="G42" s="22" t="str">
        <f t="shared" si="6"/>
        <v>최정훈</v>
      </c>
      <c r="H42" s="22" t="str">
        <f t="shared" si="7"/>
        <v>목록(Manifest)</v>
      </c>
      <c r="I42" s="22">
        <f t="shared" si="8"/>
        <v>86.29</v>
      </c>
      <c r="J42" s="22" t="str">
        <f t="shared" si="9"/>
        <v>INFOSCAPE (GBLHR)</v>
      </c>
      <c r="K42" s="22">
        <f t="shared" si="10"/>
        <v>1</v>
      </c>
      <c r="L42" s="45">
        <f t="shared" si="11"/>
        <v>0.81</v>
      </c>
      <c r="M42" s="45">
        <f t="shared" si="12"/>
        <v>0.2</v>
      </c>
      <c r="N42" s="45">
        <f t="shared" si="13"/>
        <v>0.9</v>
      </c>
      <c r="O42" s="45">
        <f t="shared" si="14"/>
        <v>1</v>
      </c>
      <c r="P42" s="25" t="str">
        <f t="shared" si="15"/>
        <v>PGB250002270</v>
      </c>
      <c r="Q42" s="46">
        <f>VLOOKUP(C42,MAPPING!$B$28:$G$30,2,0)+(O42-0.5)/0.5*VLOOKUP(C42,MAPPING!$B$28:$G$30,4,0)</f>
        <v>12720</v>
      </c>
      <c r="R42" s="118">
        <f t="shared" si="16"/>
        <v>4500</v>
      </c>
      <c r="S42" s="119">
        <f>VLOOKUP(H42,MAPPING!$B$3:$D$10,3,0)</f>
        <v>0</v>
      </c>
      <c r="T42" s="120">
        <f t="shared" si="17"/>
        <v>0</v>
      </c>
      <c r="U42" s="119" cm="1">
        <f t="array" ref="U42">IF(OR(ISNUMBER(SEARCH("대신대납",AH42)),ISNUMBER(SEARCH("대신 대납",AH42))),_xlfn.LET(
  _xlpm.s,AH42,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2" s="119">
        <f>(IF(VLOOKUP(VLOOKUP(AN42,MAPPING!$B$12:$D$17,2,1),MAPPING!$C$12:$E$17,2,0)=7000,0,VLOOKUP(VLOOKUP(AN42,MAPPING!$B$12:$D$17,2,1),MAPPING!$C$12:$E$17,2,0)))</f>
        <v>0</v>
      </c>
      <c r="W42" s="119">
        <f>IF(OR(ISNUMBER(SEARCH("대신대납",AH42)),ISNUMBER(SEARCH("대신 대납",AH42)),ISNUMBER(SEARCH("대신착불",AH42)),ISNUMBER(SEARCH("대신 착불",AH42))), 0,(K42*VLOOKUP(N42/K42,MAPPING!$B$19:$C$26,2,10)))</f>
        <v>0</v>
      </c>
      <c r="X42" s="119">
        <f>IF(LHR!F42='LHR 현지비용'!$F$2,'LHR 현지비용'!$D$2,0)</f>
        <v>0</v>
      </c>
      <c r="Y42" s="119">
        <f t="shared" si="18"/>
        <v>17220</v>
      </c>
      <c r="Z42" s="110"/>
      <c r="AA42" s="150">
        <v>45914</v>
      </c>
      <c r="AB42" s="105" t="s">
        <v>148</v>
      </c>
      <c r="AC42" s="105">
        <v>99431913873</v>
      </c>
      <c r="AD42" s="105" t="s">
        <v>243</v>
      </c>
      <c r="AE42" s="105" t="s">
        <v>242</v>
      </c>
      <c r="AF42" s="105">
        <v>1082428222</v>
      </c>
      <c r="AG42" s="105">
        <v>63363</v>
      </c>
      <c r="AH42" s="105"/>
      <c r="AI42" s="106">
        <v>1</v>
      </c>
      <c r="AJ42" s="107">
        <v>0.81</v>
      </c>
      <c r="AK42" s="107">
        <v>0.2</v>
      </c>
      <c r="AL42" s="107">
        <v>0.9</v>
      </c>
      <c r="AM42" s="105" t="s">
        <v>47</v>
      </c>
      <c r="AN42" s="107">
        <v>86.29</v>
      </c>
      <c r="AO42" s="105" t="s">
        <v>149</v>
      </c>
      <c r="AP42" s="105" t="s">
        <v>149</v>
      </c>
      <c r="AQ42" s="105" t="s">
        <v>149</v>
      </c>
      <c r="AR42" s="105" t="s">
        <v>149</v>
      </c>
      <c r="AS42" s="105" t="s">
        <v>149</v>
      </c>
      <c r="AT42" s="105">
        <v>2205932</v>
      </c>
      <c r="AU42" s="105" t="s">
        <v>150</v>
      </c>
      <c r="AV42" s="105" t="s">
        <v>151</v>
      </c>
      <c r="AW42" s="105"/>
      <c r="AX42" s="105" t="s">
        <v>152</v>
      </c>
      <c r="AY42" s="152">
        <v>6094373024935</v>
      </c>
      <c r="AZ42" s="155">
        <v>142660979557</v>
      </c>
      <c r="BA42" s="152">
        <v>142660979557</v>
      </c>
      <c r="BB42" s="105" t="s">
        <v>153</v>
      </c>
      <c r="BC42" s="105" t="s">
        <v>154</v>
      </c>
      <c r="BD42" s="105" t="s">
        <v>155</v>
      </c>
      <c r="BE42" s="105" t="s">
        <v>156</v>
      </c>
      <c r="BF42" s="105" t="s">
        <v>157</v>
      </c>
      <c r="BG42" s="105"/>
      <c r="BH42" s="105" t="s">
        <v>158</v>
      </c>
    </row>
    <row r="43" spans="2:60" x14ac:dyDescent="0.3">
      <c r="B43" s="22">
        <f t="shared" si="1"/>
        <v>39</v>
      </c>
      <c r="C43" s="22" t="str">
        <f t="shared" si="2"/>
        <v>LHR</v>
      </c>
      <c r="D43" s="22">
        <f t="shared" si="3"/>
        <v>45914</v>
      </c>
      <c r="E43" s="22">
        <f t="shared" si="4"/>
        <v>99431913873</v>
      </c>
      <c r="F43" s="22" t="str">
        <f t="shared" si="5"/>
        <v>PGB250002271</v>
      </c>
      <c r="G43" s="22" t="str">
        <f t="shared" si="6"/>
        <v>황민수</v>
      </c>
      <c r="H43" s="22" t="str">
        <f t="shared" si="7"/>
        <v>목록(Manifest)</v>
      </c>
      <c r="I43" s="22">
        <f t="shared" si="8"/>
        <v>60.34</v>
      </c>
      <c r="J43" s="22" t="str">
        <f t="shared" si="9"/>
        <v>INFOSCAPE (GBLHR)</v>
      </c>
      <c r="K43" s="22">
        <f t="shared" si="10"/>
        <v>1</v>
      </c>
      <c r="L43" s="45">
        <f t="shared" si="11"/>
        <v>0.16</v>
      </c>
      <c r="M43" s="45">
        <f t="shared" si="12"/>
        <v>0.2</v>
      </c>
      <c r="N43" s="45">
        <f t="shared" si="13"/>
        <v>0.2</v>
      </c>
      <c r="O43" s="45">
        <f t="shared" si="14"/>
        <v>0.5</v>
      </c>
      <c r="P43" s="25" t="str">
        <f t="shared" si="15"/>
        <v>PGB250002271</v>
      </c>
      <c r="Q43" s="46">
        <f>VLOOKUP(C43,MAPPING!$B$28:$G$30,2,0)+(O43-0.5)/0.5*VLOOKUP(C43,MAPPING!$B$28:$G$30,4,0)</f>
        <v>9785</v>
      </c>
      <c r="R43" s="118">
        <f t="shared" si="16"/>
        <v>4500</v>
      </c>
      <c r="S43" s="119">
        <f>VLOOKUP(H43,MAPPING!$B$3:$D$10,3,0)</f>
        <v>0</v>
      </c>
      <c r="T43" s="120">
        <f t="shared" si="17"/>
        <v>0</v>
      </c>
      <c r="U43" s="119" cm="1">
        <f t="array" ref="U43">IF(OR(ISNUMBER(SEARCH("대신대납",AH43)),ISNUMBER(SEARCH("대신 대납",AH43))),_xlfn.LET(
  _xlpm.s,AH43,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3" s="119">
        <f>(IF(VLOOKUP(VLOOKUP(AN43,MAPPING!$B$12:$D$17,2,1),MAPPING!$C$12:$E$17,2,0)=7000,0,VLOOKUP(VLOOKUP(AN43,MAPPING!$B$12:$D$17,2,1),MAPPING!$C$12:$E$17,2,0)))</f>
        <v>0</v>
      </c>
      <c r="W43" s="119">
        <f>IF(OR(ISNUMBER(SEARCH("대신대납",AH43)),ISNUMBER(SEARCH("대신 대납",AH43)),ISNUMBER(SEARCH("대신착불",AH43)),ISNUMBER(SEARCH("대신 착불",AH43))), 0,(K43*VLOOKUP(N43/K43,MAPPING!$B$19:$C$26,2,10)))</f>
        <v>0</v>
      </c>
      <c r="X43" s="119">
        <f>IF(LHR!F43='LHR 현지비용'!$F$2,'LHR 현지비용'!$D$2,0)</f>
        <v>0</v>
      </c>
      <c r="Y43" s="119">
        <f t="shared" si="18"/>
        <v>14285</v>
      </c>
      <c r="Z43" s="110"/>
      <c r="AA43" s="150">
        <v>45914</v>
      </c>
      <c r="AB43" s="105" t="s">
        <v>148</v>
      </c>
      <c r="AC43" s="105">
        <v>99431913873</v>
      </c>
      <c r="AD43" s="105" t="s">
        <v>244</v>
      </c>
      <c r="AE43" s="105" t="s">
        <v>245</v>
      </c>
      <c r="AF43" s="105">
        <v>1025288858</v>
      </c>
      <c r="AG43" s="105">
        <v>41136</v>
      </c>
      <c r="AH43" s="105"/>
      <c r="AI43" s="106">
        <v>1</v>
      </c>
      <c r="AJ43" s="107">
        <v>0.16</v>
      </c>
      <c r="AK43" s="107">
        <v>0.2</v>
      </c>
      <c r="AL43" s="107">
        <v>0.2</v>
      </c>
      <c r="AM43" s="105" t="s">
        <v>47</v>
      </c>
      <c r="AN43" s="107">
        <v>60.34</v>
      </c>
      <c r="AO43" s="105" t="s">
        <v>149</v>
      </c>
      <c r="AP43" s="105" t="s">
        <v>149</v>
      </c>
      <c r="AQ43" s="105" t="s">
        <v>149</v>
      </c>
      <c r="AR43" s="105" t="s">
        <v>149</v>
      </c>
      <c r="AS43" s="105" t="s">
        <v>149</v>
      </c>
      <c r="AT43" s="105">
        <v>2205932</v>
      </c>
      <c r="AU43" s="105" t="s">
        <v>150</v>
      </c>
      <c r="AV43" s="105" t="s">
        <v>151</v>
      </c>
      <c r="AW43" s="105"/>
      <c r="AX43" s="105" t="s">
        <v>152</v>
      </c>
      <c r="AY43" s="152">
        <v>6094373024936</v>
      </c>
      <c r="AZ43" s="155">
        <v>142660979587</v>
      </c>
      <c r="BA43" s="152">
        <v>142660979587</v>
      </c>
      <c r="BB43" s="105" t="s">
        <v>153</v>
      </c>
      <c r="BC43" s="105" t="s">
        <v>154</v>
      </c>
      <c r="BD43" s="105" t="s">
        <v>155</v>
      </c>
      <c r="BE43" s="105" t="s">
        <v>156</v>
      </c>
      <c r="BF43" s="105" t="s">
        <v>157</v>
      </c>
      <c r="BG43" s="105"/>
      <c r="BH43" s="105" t="s">
        <v>158</v>
      </c>
    </row>
    <row r="44" spans="2:60" x14ac:dyDescent="0.3">
      <c r="B44" s="22">
        <f t="shared" si="1"/>
        <v>40</v>
      </c>
      <c r="C44" s="22" t="str">
        <f t="shared" si="2"/>
        <v>LHR</v>
      </c>
      <c r="D44" s="22">
        <f t="shared" si="3"/>
        <v>45914</v>
      </c>
      <c r="E44" s="22">
        <f t="shared" si="4"/>
        <v>99431913873</v>
      </c>
      <c r="F44" s="22" t="str">
        <f t="shared" si="5"/>
        <v>PGB250002272</v>
      </c>
      <c r="G44" s="22" t="str">
        <f t="shared" si="6"/>
        <v>김미애</v>
      </c>
      <c r="H44" s="22" t="str">
        <f t="shared" si="7"/>
        <v>목록(Manifest)</v>
      </c>
      <c r="I44" s="22">
        <f t="shared" si="8"/>
        <v>9.14</v>
      </c>
      <c r="J44" s="22" t="str">
        <f t="shared" si="9"/>
        <v>INFOSCAPE (GBLHR)</v>
      </c>
      <c r="K44" s="22">
        <f t="shared" si="10"/>
        <v>1</v>
      </c>
      <c r="L44" s="45">
        <f t="shared" si="11"/>
        <v>0.3</v>
      </c>
      <c r="M44" s="45">
        <f t="shared" si="12"/>
        <v>0.3</v>
      </c>
      <c r="N44" s="45">
        <f t="shared" si="13"/>
        <v>0.3</v>
      </c>
      <c r="O44" s="45">
        <f t="shared" si="14"/>
        <v>0.5</v>
      </c>
      <c r="P44" s="25" t="str">
        <f t="shared" si="15"/>
        <v>PGB250002272</v>
      </c>
      <c r="Q44" s="46">
        <f>VLOOKUP(C44,MAPPING!$B$28:$G$30,2,0)+(O44-0.5)/0.5*VLOOKUP(C44,MAPPING!$B$28:$G$30,4,0)</f>
        <v>9785</v>
      </c>
      <c r="R44" s="118">
        <f t="shared" si="16"/>
        <v>4500</v>
      </c>
      <c r="S44" s="119">
        <f>VLOOKUP(H44,MAPPING!$B$3:$D$10,3,0)</f>
        <v>0</v>
      </c>
      <c r="T44" s="120">
        <f t="shared" si="17"/>
        <v>0</v>
      </c>
      <c r="U44" s="119" cm="1">
        <f t="array" ref="U44">IF(OR(ISNUMBER(SEARCH("대신대납",AH44)),ISNUMBER(SEARCH("대신 대납",AH44))),_xlfn.LET(
  _xlpm.s,AH44,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4" s="119">
        <f>(IF(VLOOKUP(VLOOKUP(AN44,MAPPING!$B$12:$D$17,2,1),MAPPING!$C$12:$E$17,2,0)=7000,0,VLOOKUP(VLOOKUP(AN44,MAPPING!$B$12:$D$17,2,1),MAPPING!$C$12:$E$17,2,0)))</f>
        <v>0</v>
      </c>
      <c r="W44" s="119">
        <f>IF(OR(ISNUMBER(SEARCH("대신대납",AH44)),ISNUMBER(SEARCH("대신 대납",AH44)),ISNUMBER(SEARCH("대신착불",AH44)),ISNUMBER(SEARCH("대신 착불",AH44))), 0,(K44*VLOOKUP(N44/K44,MAPPING!$B$19:$C$26,2,10)))</f>
        <v>0</v>
      </c>
      <c r="X44" s="119">
        <f>IF(LHR!F44='LHR 현지비용'!$F$2,'LHR 현지비용'!$D$2,0)</f>
        <v>0</v>
      </c>
      <c r="Y44" s="119">
        <f t="shared" si="18"/>
        <v>14285</v>
      </c>
      <c r="Z44" s="110"/>
      <c r="AA44" s="150">
        <v>45914</v>
      </c>
      <c r="AB44" s="105" t="s">
        <v>148</v>
      </c>
      <c r="AC44" s="105">
        <v>99431913873</v>
      </c>
      <c r="AD44" s="105" t="s">
        <v>246</v>
      </c>
      <c r="AE44" s="105" t="s">
        <v>179</v>
      </c>
      <c r="AF44" s="105">
        <v>1031688145</v>
      </c>
      <c r="AG44" s="105">
        <v>4746</v>
      </c>
      <c r="AH44" s="105"/>
      <c r="AI44" s="106">
        <v>1</v>
      </c>
      <c r="AJ44" s="107">
        <v>0.3</v>
      </c>
      <c r="AK44" s="107">
        <v>0.3</v>
      </c>
      <c r="AL44" s="107">
        <v>0.3</v>
      </c>
      <c r="AM44" s="105" t="s">
        <v>47</v>
      </c>
      <c r="AN44" s="107">
        <v>9.14</v>
      </c>
      <c r="AO44" s="105" t="s">
        <v>149</v>
      </c>
      <c r="AP44" s="105" t="s">
        <v>149</v>
      </c>
      <c r="AQ44" s="105" t="s">
        <v>149</v>
      </c>
      <c r="AR44" s="105" t="s">
        <v>149</v>
      </c>
      <c r="AS44" s="105" t="s">
        <v>149</v>
      </c>
      <c r="AT44" s="105">
        <v>2205932</v>
      </c>
      <c r="AU44" s="105" t="s">
        <v>150</v>
      </c>
      <c r="AV44" s="105" t="s">
        <v>151</v>
      </c>
      <c r="AW44" s="105"/>
      <c r="AX44" s="105" t="s">
        <v>152</v>
      </c>
      <c r="AY44" s="152">
        <v>6094373024937</v>
      </c>
      <c r="AZ44" s="155">
        <v>142660979648</v>
      </c>
      <c r="BA44" s="152">
        <v>142660979648</v>
      </c>
      <c r="BB44" s="105" t="s">
        <v>153</v>
      </c>
      <c r="BC44" s="105" t="s">
        <v>154</v>
      </c>
      <c r="BD44" s="105" t="s">
        <v>155</v>
      </c>
      <c r="BE44" s="105" t="s">
        <v>156</v>
      </c>
      <c r="BF44" s="105" t="s">
        <v>157</v>
      </c>
      <c r="BG44" s="105"/>
      <c r="BH44" s="105" t="s">
        <v>158</v>
      </c>
    </row>
    <row r="45" spans="2:60" x14ac:dyDescent="0.3">
      <c r="B45" s="22">
        <f t="shared" si="1"/>
        <v>41</v>
      </c>
      <c r="C45" s="22" t="str">
        <f t="shared" si="2"/>
        <v>LHR</v>
      </c>
      <c r="D45" s="22">
        <f t="shared" si="3"/>
        <v>45914</v>
      </c>
      <c r="E45" s="22">
        <f t="shared" si="4"/>
        <v>99431913873</v>
      </c>
      <c r="F45" s="22" t="str">
        <f t="shared" si="5"/>
        <v>PGB250002273</v>
      </c>
      <c r="G45" s="22" t="str">
        <f t="shared" si="6"/>
        <v>임창민</v>
      </c>
      <c r="H45" s="22" t="str">
        <f t="shared" si="7"/>
        <v>목록(Manifest)</v>
      </c>
      <c r="I45" s="22">
        <f t="shared" si="8"/>
        <v>33.6</v>
      </c>
      <c r="J45" s="22" t="str">
        <f t="shared" si="9"/>
        <v>INFOSCAPE (GBLHR)</v>
      </c>
      <c r="K45" s="22">
        <f t="shared" si="10"/>
        <v>1</v>
      </c>
      <c r="L45" s="45">
        <f t="shared" si="11"/>
        <v>0.26</v>
      </c>
      <c r="M45" s="45">
        <f t="shared" si="12"/>
        <v>0.2</v>
      </c>
      <c r="N45" s="45">
        <f t="shared" si="13"/>
        <v>0.3</v>
      </c>
      <c r="O45" s="45">
        <f t="shared" si="14"/>
        <v>0.5</v>
      </c>
      <c r="P45" s="25" t="str">
        <f t="shared" si="15"/>
        <v>PGB250002273</v>
      </c>
      <c r="Q45" s="46">
        <f>VLOOKUP(C45,MAPPING!$B$28:$G$30,2,0)+(O45-0.5)/0.5*VLOOKUP(C45,MAPPING!$B$28:$G$30,4,0)</f>
        <v>9785</v>
      </c>
      <c r="R45" s="118">
        <f t="shared" si="16"/>
        <v>4500</v>
      </c>
      <c r="S45" s="119">
        <f>VLOOKUP(H45,MAPPING!$B$3:$D$10,3,0)</f>
        <v>0</v>
      </c>
      <c r="T45" s="120">
        <f t="shared" si="17"/>
        <v>0</v>
      </c>
      <c r="U45" s="119" cm="1">
        <f t="array" ref="U45">IF(OR(ISNUMBER(SEARCH("대신대납",AH45)),ISNUMBER(SEARCH("대신 대납",AH45))),_xlfn.LET(
  _xlpm.s,AH45,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5" s="119">
        <f>(IF(VLOOKUP(VLOOKUP(AN45,MAPPING!$B$12:$D$17,2,1),MAPPING!$C$12:$E$17,2,0)=7000,0,VLOOKUP(VLOOKUP(AN45,MAPPING!$B$12:$D$17,2,1),MAPPING!$C$12:$E$17,2,0)))</f>
        <v>0</v>
      </c>
      <c r="W45" s="119">
        <f>IF(OR(ISNUMBER(SEARCH("대신대납",AH45)),ISNUMBER(SEARCH("대신 대납",AH45)),ISNUMBER(SEARCH("대신착불",AH45)),ISNUMBER(SEARCH("대신 착불",AH45))), 0,(K45*VLOOKUP(N45/K45,MAPPING!$B$19:$C$26,2,10)))</f>
        <v>0</v>
      </c>
      <c r="X45" s="119">
        <f>IF(LHR!F45='LHR 현지비용'!$F$2,'LHR 현지비용'!$D$2,0)</f>
        <v>0</v>
      </c>
      <c r="Y45" s="119">
        <f t="shared" si="18"/>
        <v>14285</v>
      </c>
      <c r="Z45" s="110"/>
      <c r="AA45" s="150">
        <v>45914</v>
      </c>
      <c r="AB45" s="105" t="s">
        <v>148</v>
      </c>
      <c r="AC45" s="105">
        <v>99431913873</v>
      </c>
      <c r="AD45" s="105" t="s">
        <v>247</v>
      </c>
      <c r="AE45" s="105" t="s">
        <v>248</v>
      </c>
      <c r="AF45" s="105">
        <v>1091328749</v>
      </c>
      <c r="AG45" s="105">
        <v>12145</v>
      </c>
      <c r="AH45" s="105"/>
      <c r="AI45" s="106">
        <v>1</v>
      </c>
      <c r="AJ45" s="107">
        <v>0.26</v>
      </c>
      <c r="AK45" s="107">
        <v>0.2</v>
      </c>
      <c r="AL45" s="107">
        <v>0.3</v>
      </c>
      <c r="AM45" s="105" t="s">
        <v>47</v>
      </c>
      <c r="AN45" s="107">
        <v>33.6</v>
      </c>
      <c r="AO45" s="105" t="s">
        <v>149</v>
      </c>
      <c r="AP45" s="105" t="s">
        <v>149</v>
      </c>
      <c r="AQ45" s="105" t="s">
        <v>149</v>
      </c>
      <c r="AR45" s="105" t="s">
        <v>149</v>
      </c>
      <c r="AS45" s="105" t="s">
        <v>149</v>
      </c>
      <c r="AT45" s="105">
        <v>2205932</v>
      </c>
      <c r="AU45" s="105" t="s">
        <v>150</v>
      </c>
      <c r="AV45" s="105" t="s">
        <v>249</v>
      </c>
      <c r="AW45" s="105"/>
      <c r="AX45" s="105" t="s">
        <v>152</v>
      </c>
      <c r="AY45" s="152">
        <v>6094373024938</v>
      </c>
      <c r="AZ45" s="155">
        <v>142660979721</v>
      </c>
      <c r="BA45" s="152">
        <v>142660979721</v>
      </c>
      <c r="BB45" s="105" t="s">
        <v>153</v>
      </c>
      <c r="BC45" s="105" t="s">
        <v>154</v>
      </c>
      <c r="BD45" s="105" t="s">
        <v>155</v>
      </c>
      <c r="BE45" s="105" t="s">
        <v>156</v>
      </c>
      <c r="BF45" s="105" t="s">
        <v>157</v>
      </c>
      <c r="BG45" s="105"/>
      <c r="BH45" s="105" t="s">
        <v>158</v>
      </c>
    </row>
    <row r="46" spans="2:60" x14ac:dyDescent="0.3">
      <c r="B46" s="22">
        <f t="shared" si="1"/>
        <v>42</v>
      </c>
      <c r="C46" s="22" t="str">
        <f t="shared" si="2"/>
        <v>LHR</v>
      </c>
      <c r="D46" s="22">
        <f t="shared" si="3"/>
        <v>45914</v>
      </c>
      <c r="E46" s="22">
        <f t="shared" si="4"/>
        <v>99431913873</v>
      </c>
      <c r="F46" s="22" t="str">
        <f t="shared" si="5"/>
        <v>PGB250002274</v>
      </c>
      <c r="G46" s="22" t="str">
        <f t="shared" si="6"/>
        <v>김윤기</v>
      </c>
      <c r="H46" s="22" t="str">
        <f t="shared" si="7"/>
        <v>목록(Manifest)</v>
      </c>
      <c r="I46" s="22">
        <f t="shared" si="8"/>
        <v>70.84</v>
      </c>
      <c r="J46" s="22" t="str">
        <f t="shared" si="9"/>
        <v>INFOSCAPE (GBLHR)</v>
      </c>
      <c r="K46" s="22">
        <f t="shared" si="10"/>
        <v>1</v>
      </c>
      <c r="L46" s="45">
        <f t="shared" si="11"/>
        <v>3.54</v>
      </c>
      <c r="M46" s="45">
        <f t="shared" si="12"/>
        <v>2.9</v>
      </c>
      <c r="N46" s="45">
        <f t="shared" si="13"/>
        <v>3.6</v>
      </c>
      <c r="O46" s="45">
        <f t="shared" si="14"/>
        <v>4</v>
      </c>
      <c r="P46" s="25" t="str">
        <f t="shared" si="15"/>
        <v>PGB250002274</v>
      </c>
      <c r="Q46" s="46">
        <f>VLOOKUP(C46,MAPPING!$B$28:$G$30,2,0)+(O46-0.5)/0.5*VLOOKUP(C46,MAPPING!$B$28:$G$30,4,0)</f>
        <v>30330</v>
      </c>
      <c r="R46" s="118">
        <f t="shared" si="16"/>
        <v>4500</v>
      </c>
      <c r="S46" s="119">
        <f>VLOOKUP(H46,MAPPING!$B$3:$D$10,3,0)</f>
        <v>0</v>
      </c>
      <c r="T46" s="120">
        <f t="shared" si="17"/>
        <v>0</v>
      </c>
      <c r="U46" s="119" cm="1">
        <f t="array" ref="U46">IF(OR(ISNUMBER(SEARCH("대신대납",AH46)),ISNUMBER(SEARCH("대신 대납",AH46))),_xlfn.LET(
  _xlpm.s,AH46,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6" s="119">
        <f>(IF(VLOOKUP(VLOOKUP(AN46,MAPPING!$B$12:$D$17,2,1),MAPPING!$C$12:$E$17,2,0)=7000,0,VLOOKUP(VLOOKUP(AN46,MAPPING!$B$12:$D$17,2,1),MAPPING!$C$12:$E$17,2,0)))</f>
        <v>0</v>
      </c>
      <c r="W46" s="119">
        <f>IF(OR(ISNUMBER(SEARCH("대신대납",AH46)),ISNUMBER(SEARCH("대신 대납",AH46)),ISNUMBER(SEARCH("대신착불",AH46)),ISNUMBER(SEARCH("대신 착불",AH46))), 0,(K46*VLOOKUP(N46/K46,MAPPING!$B$19:$C$26,2,10)))</f>
        <v>500</v>
      </c>
      <c r="X46" s="119">
        <f>IF(LHR!F46='LHR 현지비용'!$F$2,'LHR 현지비용'!$D$2,0)</f>
        <v>0</v>
      </c>
      <c r="Y46" s="119">
        <f t="shared" si="18"/>
        <v>35330</v>
      </c>
      <c r="Z46" s="110"/>
      <c r="AA46" s="150">
        <v>45914</v>
      </c>
      <c r="AB46" s="105" t="s">
        <v>148</v>
      </c>
      <c r="AC46" s="105">
        <v>99431913873</v>
      </c>
      <c r="AD46" s="105" t="s">
        <v>250</v>
      </c>
      <c r="AE46" s="105" t="s">
        <v>251</v>
      </c>
      <c r="AF46" s="105">
        <v>1090696093</v>
      </c>
      <c r="AG46" s="105">
        <v>8741</v>
      </c>
      <c r="AH46" s="105"/>
      <c r="AI46" s="106">
        <v>1</v>
      </c>
      <c r="AJ46" s="107">
        <v>3.54</v>
      </c>
      <c r="AK46" s="107">
        <v>2.9</v>
      </c>
      <c r="AL46" s="107">
        <v>3.6</v>
      </c>
      <c r="AM46" s="105" t="s">
        <v>47</v>
      </c>
      <c r="AN46" s="107">
        <v>70.84</v>
      </c>
      <c r="AO46" s="105" t="s">
        <v>149</v>
      </c>
      <c r="AP46" s="105" t="s">
        <v>149</v>
      </c>
      <c r="AQ46" s="105" t="s">
        <v>149</v>
      </c>
      <c r="AR46" s="105" t="s">
        <v>149</v>
      </c>
      <c r="AS46" s="105" t="s">
        <v>149</v>
      </c>
      <c r="AT46" s="105">
        <v>2205932</v>
      </c>
      <c r="AU46" s="105" t="s">
        <v>150</v>
      </c>
      <c r="AV46" s="105" t="s">
        <v>151</v>
      </c>
      <c r="AW46" s="105"/>
      <c r="AX46" s="105" t="s">
        <v>152</v>
      </c>
      <c r="AY46" s="152">
        <v>6094373024939</v>
      </c>
      <c r="AZ46" s="155">
        <v>142660979772</v>
      </c>
      <c r="BA46" s="152">
        <v>142660979772</v>
      </c>
      <c r="BB46" s="105" t="s">
        <v>153</v>
      </c>
      <c r="BC46" s="105" t="s">
        <v>154</v>
      </c>
      <c r="BD46" s="105" t="s">
        <v>155</v>
      </c>
      <c r="BE46" s="105" t="s">
        <v>156</v>
      </c>
      <c r="BF46" s="105" t="s">
        <v>157</v>
      </c>
      <c r="BG46" s="105"/>
      <c r="BH46" s="105" t="s">
        <v>158</v>
      </c>
    </row>
    <row r="47" spans="2:60" x14ac:dyDescent="0.3">
      <c r="B47" s="22">
        <f t="shared" si="1"/>
        <v>43</v>
      </c>
      <c r="C47" s="22" t="str">
        <f t="shared" si="2"/>
        <v>LHR</v>
      </c>
      <c r="D47" s="22">
        <f t="shared" si="3"/>
        <v>45914</v>
      </c>
      <c r="E47" s="22">
        <f t="shared" si="4"/>
        <v>99431913873</v>
      </c>
      <c r="F47" s="22" t="str">
        <f t="shared" si="5"/>
        <v>PGB250002258</v>
      </c>
      <c r="G47" s="22" t="str">
        <f t="shared" si="6"/>
        <v>김진이</v>
      </c>
      <c r="H47" s="22" t="str">
        <f t="shared" si="7"/>
        <v>목록(Manifest)</v>
      </c>
      <c r="I47" s="22">
        <f t="shared" si="8"/>
        <v>57.62</v>
      </c>
      <c r="J47" s="22" t="str">
        <f t="shared" si="9"/>
        <v>INFOSCAPE (GBLHR)</v>
      </c>
      <c r="K47" s="22">
        <f t="shared" si="10"/>
        <v>1</v>
      </c>
      <c r="L47" s="45">
        <f t="shared" si="11"/>
        <v>1.07</v>
      </c>
      <c r="M47" s="45">
        <f t="shared" si="12"/>
        <v>1.9</v>
      </c>
      <c r="N47" s="45">
        <f t="shared" si="13"/>
        <v>1.9</v>
      </c>
      <c r="O47" s="45">
        <f t="shared" si="14"/>
        <v>2</v>
      </c>
      <c r="P47" s="25" t="str">
        <f t="shared" si="15"/>
        <v>PGB250002258</v>
      </c>
      <c r="Q47" s="46">
        <f>VLOOKUP(C47,MAPPING!$B$28:$G$30,2,0)+(O47-0.5)/0.5*VLOOKUP(C47,MAPPING!$B$28:$G$30,4,0)</f>
        <v>18590</v>
      </c>
      <c r="R47" s="118">
        <f t="shared" si="16"/>
        <v>4500</v>
      </c>
      <c r="S47" s="119">
        <f>VLOOKUP(H47,MAPPING!$B$3:$D$10,3,0)</f>
        <v>0</v>
      </c>
      <c r="T47" s="120">
        <f t="shared" si="17"/>
        <v>0</v>
      </c>
      <c r="U47" s="119" cm="1">
        <f t="array" ref="U47">IF(OR(ISNUMBER(SEARCH("대신대납",AH47)),ISNUMBER(SEARCH("대신 대납",AH47))),_xlfn.LET(
  _xlpm.s,AH47,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7" s="119">
        <f>(IF(VLOOKUP(VLOOKUP(AN47,MAPPING!$B$12:$D$17,2,1),MAPPING!$C$12:$E$17,2,0)=7000,0,VLOOKUP(VLOOKUP(AN47,MAPPING!$B$12:$D$17,2,1),MAPPING!$C$12:$E$17,2,0)))</f>
        <v>0</v>
      </c>
      <c r="W47" s="119">
        <f>IF(OR(ISNUMBER(SEARCH("대신대납",AH47)),ISNUMBER(SEARCH("대신 대납",AH47)),ISNUMBER(SEARCH("대신착불",AH47)),ISNUMBER(SEARCH("대신 착불",AH47))), 0,(K47*VLOOKUP(N47/K47,MAPPING!$B$19:$C$26,2,10)))</f>
        <v>0</v>
      </c>
      <c r="X47" s="119">
        <f>IF(LHR!F47='LHR 현지비용'!$F$2,'LHR 현지비용'!$D$2,0)</f>
        <v>0</v>
      </c>
      <c r="Y47" s="119">
        <f t="shared" si="18"/>
        <v>23090</v>
      </c>
      <c r="Z47" s="110"/>
      <c r="AA47" s="150">
        <v>45914</v>
      </c>
      <c r="AB47" s="105" t="s">
        <v>148</v>
      </c>
      <c r="AC47" s="105">
        <v>99431913873</v>
      </c>
      <c r="AD47" s="105" t="s">
        <v>252</v>
      </c>
      <c r="AE47" s="105" t="s">
        <v>164</v>
      </c>
      <c r="AF47" s="105">
        <v>1077502882</v>
      </c>
      <c r="AG47" s="105">
        <v>61494</v>
      </c>
      <c r="AH47" s="105"/>
      <c r="AI47" s="106">
        <v>1</v>
      </c>
      <c r="AJ47" s="107">
        <v>1.07</v>
      </c>
      <c r="AK47" s="107">
        <v>1.9</v>
      </c>
      <c r="AL47" s="107">
        <v>1.9</v>
      </c>
      <c r="AM47" s="105" t="s">
        <v>47</v>
      </c>
      <c r="AN47" s="107">
        <v>57.62</v>
      </c>
      <c r="AO47" s="105" t="s">
        <v>149</v>
      </c>
      <c r="AP47" s="105" t="s">
        <v>149</v>
      </c>
      <c r="AQ47" s="105" t="s">
        <v>149</v>
      </c>
      <c r="AR47" s="105" t="s">
        <v>149</v>
      </c>
      <c r="AS47" s="105" t="s">
        <v>149</v>
      </c>
      <c r="AT47" s="105">
        <v>2205932</v>
      </c>
      <c r="AU47" s="105" t="s">
        <v>150</v>
      </c>
      <c r="AV47" s="105" t="s">
        <v>151</v>
      </c>
      <c r="AW47" s="105"/>
      <c r="AX47" s="105" t="s">
        <v>152</v>
      </c>
      <c r="AY47" s="152">
        <v>6094373024923</v>
      </c>
      <c r="AZ47" s="155">
        <v>142660978924</v>
      </c>
      <c r="BA47" s="152">
        <v>142660978924</v>
      </c>
      <c r="BB47" s="105" t="s">
        <v>153</v>
      </c>
      <c r="BC47" s="105" t="s">
        <v>154</v>
      </c>
      <c r="BD47" s="105" t="s">
        <v>155</v>
      </c>
      <c r="BE47" s="105" t="s">
        <v>156</v>
      </c>
      <c r="BF47" s="105" t="s">
        <v>157</v>
      </c>
      <c r="BG47" s="105"/>
      <c r="BH47" s="105" t="s">
        <v>158</v>
      </c>
    </row>
    <row r="48" spans="2:60" x14ac:dyDescent="0.3">
      <c r="B48" s="22">
        <f t="shared" si="1"/>
        <v>44</v>
      </c>
      <c r="C48" s="22" t="str">
        <f t="shared" si="2"/>
        <v>LHR</v>
      </c>
      <c r="D48" s="22">
        <f t="shared" si="3"/>
        <v>45918</v>
      </c>
      <c r="E48" s="22">
        <f t="shared" si="4"/>
        <v>99431913884</v>
      </c>
      <c r="F48" s="22" t="str">
        <f t="shared" si="5"/>
        <v>PGB250002293</v>
      </c>
      <c r="G48" s="22" t="str">
        <f t="shared" si="6"/>
        <v>김건민</v>
      </c>
      <c r="H48" s="22" t="str">
        <f t="shared" si="7"/>
        <v>목록(Manifest)</v>
      </c>
      <c r="I48" s="22">
        <f t="shared" si="8"/>
        <v>122.79</v>
      </c>
      <c r="J48" s="22" t="str">
        <f t="shared" si="9"/>
        <v>INFOSCAPE (GBLHR)</v>
      </c>
      <c r="K48" s="22">
        <f t="shared" si="10"/>
        <v>1</v>
      </c>
      <c r="L48" s="45">
        <f t="shared" si="11"/>
        <v>2.2400000000000002</v>
      </c>
      <c r="M48" s="45">
        <f t="shared" si="12"/>
        <v>1.4</v>
      </c>
      <c r="N48" s="45">
        <f t="shared" si="13"/>
        <v>2.2999999999999998</v>
      </c>
      <c r="O48" s="45">
        <f t="shared" si="14"/>
        <v>2.5</v>
      </c>
      <c r="P48" s="25" t="str">
        <f t="shared" si="15"/>
        <v>PGB250002293</v>
      </c>
      <c r="Q48" s="46">
        <f>VLOOKUP(C48,MAPPING!$B$28:$G$30,2,0)+(O48-0.5)/0.5*VLOOKUP(C48,MAPPING!$B$28:$G$30,4,0)</f>
        <v>21525</v>
      </c>
      <c r="R48" s="118">
        <f t="shared" si="16"/>
        <v>4500</v>
      </c>
      <c r="S48" s="119">
        <f>VLOOKUP(H48,MAPPING!$B$3:$D$10,3,0)</f>
        <v>0</v>
      </c>
      <c r="T48" s="120">
        <f t="shared" si="17"/>
        <v>0</v>
      </c>
      <c r="U48" s="119" cm="1">
        <f t="array" ref="U48">IF(OR(ISNUMBER(SEARCH("대신대납",AH48)),ISNUMBER(SEARCH("대신 대납",AH48))),_xlfn.LET(
  _xlpm.s,AH48,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8" s="119">
        <f>(IF(VLOOKUP(VLOOKUP(AN48,MAPPING!$B$12:$D$17,2,1),MAPPING!$C$12:$E$17,2,0)=7000,0,VLOOKUP(VLOOKUP(AN48,MAPPING!$B$12:$D$17,2,1),MAPPING!$C$12:$E$17,2,0)))</f>
        <v>0</v>
      </c>
      <c r="W48" s="119">
        <f>IF(OR(ISNUMBER(SEARCH("대신대납",AH48)),ISNUMBER(SEARCH("대신 대납",AH48)),ISNUMBER(SEARCH("대신착불",AH48)),ISNUMBER(SEARCH("대신 착불",AH48))), 0,(K48*VLOOKUP(N48/K48,MAPPING!$B$19:$C$26,2,10)))</f>
        <v>500</v>
      </c>
      <c r="X48" s="119">
        <f>IF(LHR!F48='LHR 현지비용'!$F$2,'LHR 현지비용'!$D$2,0)</f>
        <v>0</v>
      </c>
      <c r="Y48" s="119">
        <f t="shared" si="18"/>
        <v>26525</v>
      </c>
      <c r="Z48" s="110"/>
      <c r="AA48" s="150">
        <v>45918</v>
      </c>
      <c r="AB48" s="105" t="s">
        <v>148</v>
      </c>
      <c r="AC48" s="105">
        <v>99431913884</v>
      </c>
      <c r="AD48" s="105" t="s">
        <v>253</v>
      </c>
      <c r="AE48" s="105" t="s">
        <v>254</v>
      </c>
      <c r="AF48" s="105">
        <v>1094353033</v>
      </c>
      <c r="AG48" s="105">
        <v>1809</v>
      </c>
      <c r="AH48" s="105"/>
      <c r="AI48" s="106">
        <v>1</v>
      </c>
      <c r="AJ48" s="107">
        <v>2.2400000000000002</v>
      </c>
      <c r="AK48" s="107">
        <v>1.4</v>
      </c>
      <c r="AL48" s="107">
        <v>2.2999999999999998</v>
      </c>
      <c r="AM48" s="105" t="s">
        <v>47</v>
      </c>
      <c r="AN48" s="107">
        <v>122.79</v>
      </c>
      <c r="AO48" s="105" t="s">
        <v>149</v>
      </c>
      <c r="AP48" s="105" t="s">
        <v>149</v>
      </c>
      <c r="AQ48" s="105" t="s">
        <v>149</v>
      </c>
      <c r="AR48" s="105" t="s">
        <v>149</v>
      </c>
      <c r="AS48" s="105" t="s">
        <v>149</v>
      </c>
      <c r="AT48" s="105">
        <v>2205932</v>
      </c>
      <c r="AU48" s="105" t="s">
        <v>150</v>
      </c>
      <c r="AV48" s="105" t="s">
        <v>151</v>
      </c>
      <c r="AW48" s="105"/>
      <c r="AX48" s="105" t="s">
        <v>152</v>
      </c>
      <c r="AY48" s="152">
        <v>6094373029091</v>
      </c>
      <c r="AZ48" s="155">
        <v>142660978646</v>
      </c>
      <c r="BA48" s="152">
        <v>142660978646</v>
      </c>
      <c r="BB48" s="105" t="s">
        <v>153</v>
      </c>
      <c r="BC48" s="105" t="s">
        <v>210</v>
      </c>
      <c r="BD48" s="105" t="s">
        <v>155</v>
      </c>
      <c r="BE48" s="105" t="s">
        <v>156</v>
      </c>
      <c r="BF48" s="105" t="s">
        <v>157</v>
      </c>
      <c r="BG48" s="105"/>
      <c r="BH48" s="105" t="s">
        <v>158</v>
      </c>
    </row>
    <row r="49" spans="2:60" x14ac:dyDescent="0.3">
      <c r="B49" s="22">
        <f t="shared" si="1"/>
        <v>45</v>
      </c>
      <c r="C49" s="22" t="str">
        <f t="shared" si="2"/>
        <v>LHR</v>
      </c>
      <c r="D49" s="22">
        <f t="shared" si="3"/>
        <v>45918</v>
      </c>
      <c r="E49" s="22">
        <f t="shared" si="4"/>
        <v>99431913884</v>
      </c>
      <c r="F49" s="22" t="str">
        <f t="shared" si="5"/>
        <v>PGB250002294</v>
      </c>
      <c r="G49" s="22" t="str">
        <f t="shared" si="6"/>
        <v>마기환</v>
      </c>
      <c r="H49" s="22" t="str">
        <f t="shared" si="7"/>
        <v>목록(Manifest)</v>
      </c>
      <c r="I49" s="22">
        <f t="shared" si="8"/>
        <v>72.150000000000006</v>
      </c>
      <c r="J49" s="22" t="str">
        <f t="shared" si="9"/>
        <v>INFOSCAPE (GBLHR)</v>
      </c>
      <c r="K49" s="22">
        <f t="shared" si="10"/>
        <v>1</v>
      </c>
      <c r="L49" s="45">
        <f t="shared" si="11"/>
        <v>1.81</v>
      </c>
      <c r="M49" s="45">
        <f t="shared" si="12"/>
        <v>3</v>
      </c>
      <c r="N49" s="45">
        <f t="shared" si="13"/>
        <v>3</v>
      </c>
      <c r="O49" s="45">
        <f t="shared" si="14"/>
        <v>3</v>
      </c>
      <c r="P49" s="25" t="str">
        <f t="shared" si="15"/>
        <v>PGB250002294</v>
      </c>
      <c r="Q49" s="46">
        <f>VLOOKUP(C49,MAPPING!$B$28:$G$30,2,0)+(O49-0.5)/0.5*VLOOKUP(C49,MAPPING!$B$28:$G$30,4,0)</f>
        <v>24460</v>
      </c>
      <c r="R49" s="118">
        <f t="shared" si="16"/>
        <v>4500</v>
      </c>
      <c r="S49" s="119">
        <f>VLOOKUP(H49,MAPPING!$B$3:$D$10,3,0)</f>
        <v>0</v>
      </c>
      <c r="T49" s="120">
        <f t="shared" si="17"/>
        <v>0</v>
      </c>
      <c r="U49" s="119" cm="1">
        <f t="array" ref="U49">IF(OR(ISNUMBER(SEARCH("대신대납",AH49)),ISNUMBER(SEARCH("대신 대납",AH49))),_xlfn.LET(
  _xlpm.s,AH49,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49" s="119">
        <f>(IF(VLOOKUP(VLOOKUP(AN49,MAPPING!$B$12:$D$17,2,1),MAPPING!$C$12:$E$17,2,0)=7000,0,VLOOKUP(VLOOKUP(AN49,MAPPING!$B$12:$D$17,2,1),MAPPING!$C$12:$E$17,2,0)))</f>
        <v>0</v>
      </c>
      <c r="W49" s="119">
        <f>IF(OR(ISNUMBER(SEARCH("대신대납",AH49)),ISNUMBER(SEARCH("대신 대납",AH49)),ISNUMBER(SEARCH("대신착불",AH49)),ISNUMBER(SEARCH("대신 착불",AH49))), 0,(K49*VLOOKUP(N49/K49,MAPPING!$B$19:$C$26,2,10)))</f>
        <v>500</v>
      </c>
      <c r="X49" s="119">
        <f>IF(LHR!F49='LHR 현지비용'!$F$2,'LHR 현지비용'!$D$2,0)</f>
        <v>0</v>
      </c>
      <c r="Y49" s="119">
        <f t="shared" si="18"/>
        <v>29460</v>
      </c>
      <c r="Z49" s="110"/>
      <c r="AA49" s="150">
        <v>45918</v>
      </c>
      <c r="AB49" s="105" t="s">
        <v>148</v>
      </c>
      <c r="AC49" s="105">
        <v>99431913884</v>
      </c>
      <c r="AD49" s="105" t="s">
        <v>255</v>
      </c>
      <c r="AE49" s="105" t="s">
        <v>161</v>
      </c>
      <c r="AF49" s="105">
        <v>1036319195</v>
      </c>
      <c r="AG49" s="105">
        <v>55006</v>
      </c>
      <c r="AH49" s="105"/>
      <c r="AI49" s="106">
        <v>1</v>
      </c>
      <c r="AJ49" s="107">
        <v>1.81</v>
      </c>
      <c r="AK49" s="107">
        <v>3</v>
      </c>
      <c r="AL49" s="107">
        <v>3</v>
      </c>
      <c r="AM49" s="105" t="s">
        <v>47</v>
      </c>
      <c r="AN49" s="107">
        <v>72.150000000000006</v>
      </c>
      <c r="AO49" s="105" t="s">
        <v>149</v>
      </c>
      <c r="AP49" s="105" t="s">
        <v>149</v>
      </c>
      <c r="AQ49" s="105" t="s">
        <v>149</v>
      </c>
      <c r="AR49" s="105" t="s">
        <v>149</v>
      </c>
      <c r="AS49" s="105" t="s">
        <v>149</v>
      </c>
      <c r="AT49" s="105">
        <v>2205932</v>
      </c>
      <c r="AU49" s="105" t="s">
        <v>150</v>
      </c>
      <c r="AV49" s="105" t="s">
        <v>151</v>
      </c>
      <c r="AW49" s="105"/>
      <c r="AX49" s="105" t="s">
        <v>152</v>
      </c>
      <c r="AY49" s="152">
        <v>6094373029092</v>
      </c>
      <c r="AZ49" s="155">
        <v>142660978750</v>
      </c>
      <c r="BA49" s="152">
        <v>142660978750</v>
      </c>
      <c r="BB49" s="105" t="s">
        <v>153</v>
      </c>
      <c r="BC49" s="105" t="s">
        <v>210</v>
      </c>
      <c r="BD49" s="105" t="s">
        <v>155</v>
      </c>
      <c r="BE49" s="105" t="s">
        <v>156</v>
      </c>
      <c r="BF49" s="105" t="s">
        <v>157</v>
      </c>
      <c r="BG49" s="105"/>
      <c r="BH49" s="105" t="s">
        <v>158</v>
      </c>
    </row>
    <row r="50" spans="2:60" x14ac:dyDescent="0.3">
      <c r="B50" s="22">
        <f t="shared" si="1"/>
        <v>46</v>
      </c>
      <c r="C50" s="22" t="str">
        <f t="shared" si="2"/>
        <v>LHR</v>
      </c>
      <c r="D50" s="22">
        <f t="shared" si="3"/>
        <v>45918</v>
      </c>
      <c r="E50" s="22">
        <f t="shared" si="4"/>
        <v>99431913884</v>
      </c>
      <c r="F50" s="22" t="str">
        <f t="shared" si="5"/>
        <v>PGB250002295</v>
      </c>
      <c r="G50" s="22" t="str">
        <f t="shared" si="6"/>
        <v>변상태</v>
      </c>
      <c r="H50" s="22" t="str">
        <f t="shared" si="7"/>
        <v>목록(Manifest)</v>
      </c>
      <c r="I50" s="22">
        <f t="shared" si="8"/>
        <v>12.97</v>
      </c>
      <c r="J50" s="22" t="str">
        <f t="shared" si="9"/>
        <v>INFOSCAPE (GBLHR)</v>
      </c>
      <c r="K50" s="22">
        <f t="shared" si="10"/>
        <v>1</v>
      </c>
      <c r="L50" s="45">
        <f t="shared" si="11"/>
        <v>0.2</v>
      </c>
      <c r="M50" s="45">
        <f t="shared" si="12"/>
        <v>0.2</v>
      </c>
      <c r="N50" s="45">
        <f t="shared" si="13"/>
        <v>0.2</v>
      </c>
      <c r="O50" s="45">
        <f t="shared" si="14"/>
        <v>0.5</v>
      </c>
      <c r="P50" s="25" t="str">
        <f t="shared" si="15"/>
        <v>PGB250002295</v>
      </c>
      <c r="Q50" s="46">
        <f>VLOOKUP(C50,MAPPING!$B$28:$G$30,2,0)+(O50-0.5)/0.5*VLOOKUP(C50,MAPPING!$B$28:$G$30,4,0)</f>
        <v>9785</v>
      </c>
      <c r="R50" s="118">
        <f t="shared" si="16"/>
        <v>4500</v>
      </c>
      <c r="S50" s="119">
        <f>VLOOKUP(H50,MAPPING!$B$3:$D$10,3,0)</f>
        <v>0</v>
      </c>
      <c r="T50" s="120">
        <f t="shared" si="17"/>
        <v>0</v>
      </c>
      <c r="U50" s="119" cm="1">
        <f t="array" ref="U50">IF(OR(ISNUMBER(SEARCH("대신대납",AH50)),ISNUMBER(SEARCH("대신 대납",AH50))),_xlfn.LET(
  _xlpm.s,AH50,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0" s="119">
        <f>(IF(VLOOKUP(VLOOKUP(AN50,MAPPING!$B$12:$D$17,2,1),MAPPING!$C$12:$E$17,2,0)=7000,0,VLOOKUP(VLOOKUP(AN50,MAPPING!$B$12:$D$17,2,1),MAPPING!$C$12:$E$17,2,0)))</f>
        <v>0</v>
      </c>
      <c r="W50" s="119">
        <f>IF(OR(ISNUMBER(SEARCH("대신대납",AH50)),ISNUMBER(SEARCH("대신 대납",AH50)),ISNUMBER(SEARCH("대신착불",AH50)),ISNUMBER(SEARCH("대신 착불",AH50))), 0,(K50*VLOOKUP(N50/K50,MAPPING!$B$19:$C$26,2,10)))</f>
        <v>0</v>
      </c>
      <c r="X50" s="119">
        <f>IF(LHR!F50='LHR 현지비용'!$F$2,'LHR 현지비용'!$D$2,0)</f>
        <v>0</v>
      </c>
      <c r="Y50" s="119">
        <f t="shared" si="18"/>
        <v>14285</v>
      </c>
      <c r="Z50" s="110"/>
      <c r="AA50" s="150">
        <v>45918</v>
      </c>
      <c r="AB50" s="105" t="s">
        <v>148</v>
      </c>
      <c r="AC50" s="105">
        <v>99431913884</v>
      </c>
      <c r="AD50" s="105" t="s">
        <v>256</v>
      </c>
      <c r="AE50" s="105" t="s">
        <v>218</v>
      </c>
      <c r="AF50" s="105">
        <v>1037012349</v>
      </c>
      <c r="AG50" s="105">
        <v>10880</v>
      </c>
      <c r="AH50" s="105"/>
      <c r="AI50" s="106">
        <v>1</v>
      </c>
      <c r="AJ50" s="107">
        <v>0.2</v>
      </c>
      <c r="AK50" s="107">
        <v>0.2</v>
      </c>
      <c r="AL50" s="107">
        <v>0.2</v>
      </c>
      <c r="AM50" s="105" t="s">
        <v>47</v>
      </c>
      <c r="AN50" s="107">
        <v>12.97</v>
      </c>
      <c r="AO50" s="105" t="s">
        <v>149</v>
      </c>
      <c r="AP50" s="105" t="s">
        <v>149</v>
      </c>
      <c r="AQ50" s="105" t="s">
        <v>149</v>
      </c>
      <c r="AR50" s="105" t="s">
        <v>149</v>
      </c>
      <c r="AS50" s="105" t="s">
        <v>149</v>
      </c>
      <c r="AT50" s="105">
        <v>2205932</v>
      </c>
      <c r="AU50" s="105" t="s">
        <v>150</v>
      </c>
      <c r="AV50" s="105" t="s">
        <v>151</v>
      </c>
      <c r="AW50" s="105"/>
      <c r="AX50" s="105" t="s">
        <v>152</v>
      </c>
      <c r="AY50" s="152">
        <v>6094373029093</v>
      </c>
      <c r="AZ50" s="155">
        <v>142660979196</v>
      </c>
      <c r="BA50" s="152">
        <v>142660979196</v>
      </c>
      <c r="BB50" s="105" t="s">
        <v>153</v>
      </c>
      <c r="BC50" s="105" t="s">
        <v>210</v>
      </c>
      <c r="BD50" s="105" t="s">
        <v>155</v>
      </c>
      <c r="BE50" s="105" t="s">
        <v>156</v>
      </c>
      <c r="BF50" s="105" t="s">
        <v>157</v>
      </c>
      <c r="BG50" s="105"/>
      <c r="BH50" s="105" t="s">
        <v>158</v>
      </c>
    </row>
    <row r="51" spans="2:60" x14ac:dyDescent="0.3">
      <c r="B51" s="22">
        <f t="shared" si="1"/>
        <v>47</v>
      </c>
      <c r="C51" s="22" t="str">
        <f t="shared" si="2"/>
        <v>LHR</v>
      </c>
      <c r="D51" s="22">
        <f t="shared" si="3"/>
        <v>45918</v>
      </c>
      <c r="E51" s="22">
        <f t="shared" si="4"/>
        <v>99431913884</v>
      </c>
      <c r="F51" s="22" t="str">
        <f t="shared" si="5"/>
        <v>PGB250002296</v>
      </c>
      <c r="G51" s="22" t="str">
        <f t="shared" si="6"/>
        <v>최성열</v>
      </c>
      <c r="H51" s="22" t="str">
        <f t="shared" si="7"/>
        <v>간이(Simple)</v>
      </c>
      <c r="I51" s="22">
        <f t="shared" si="8"/>
        <v>357.54</v>
      </c>
      <c r="J51" s="22" t="str">
        <f t="shared" si="9"/>
        <v>INFOSCAPE (GBLHR)</v>
      </c>
      <c r="K51" s="22">
        <f t="shared" si="10"/>
        <v>1</v>
      </c>
      <c r="L51" s="45">
        <f t="shared" si="11"/>
        <v>0.25</v>
      </c>
      <c r="M51" s="45">
        <f t="shared" si="12"/>
        <v>0.5</v>
      </c>
      <c r="N51" s="45">
        <f t="shared" si="13"/>
        <v>0.5</v>
      </c>
      <c r="O51" s="45">
        <f t="shared" si="14"/>
        <v>0.5</v>
      </c>
      <c r="P51" s="25" t="str">
        <f t="shared" si="15"/>
        <v>PGB250002296</v>
      </c>
      <c r="Q51" s="46">
        <f>VLOOKUP(C51,MAPPING!$B$28:$G$30,2,0)+(O51-0.5)/0.5*VLOOKUP(C51,MAPPING!$B$28:$G$30,4,0)</f>
        <v>9785</v>
      </c>
      <c r="R51" s="118">
        <f t="shared" si="16"/>
        <v>4500</v>
      </c>
      <c r="S51" s="119">
        <f>VLOOKUP(H51,MAPPING!$B$3:$D$10,3,0)</f>
        <v>1700</v>
      </c>
      <c r="T51" s="120">
        <f t="shared" si="17"/>
        <v>0</v>
      </c>
      <c r="U51" s="119" cm="1">
        <f t="array" ref="U51">IF(OR(ISNUMBER(SEARCH("대신대납",AH51)),ISNUMBER(SEARCH("대신 대납",AH51))),_xlfn.LET(
  _xlpm.s,AH51,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1" s="119">
        <f>(IF(VLOOKUP(VLOOKUP(AN51,MAPPING!$B$12:$D$17,2,1),MAPPING!$C$12:$E$17,2,0)=7000,0,VLOOKUP(VLOOKUP(AN51,MAPPING!$B$12:$D$17,2,1),MAPPING!$C$12:$E$17,2,0)))</f>
        <v>0</v>
      </c>
      <c r="W51" s="119">
        <f>IF(OR(ISNUMBER(SEARCH("대신대납",AH51)),ISNUMBER(SEARCH("대신 대납",AH51)),ISNUMBER(SEARCH("대신착불",AH51)),ISNUMBER(SEARCH("대신 착불",AH51))), 0,(K51*VLOOKUP(N51/K51,MAPPING!$B$19:$C$26,2,10)))</f>
        <v>0</v>
      </c>
      <c r="X51" s="119">
        <f>IF(LHR!F51='LHR 현지비용'!$F$2,'LHR 현지비용'!$D$2,0)</f>
        <v>0</v>
      </c>
      <c r="Y51" s="119">
        <f t="shared" si="18"/>
        <v>15985</v>
      </c>
      <c r="Z51" s="110"/>
      <c r="AA51" s="150">
        <v>45918</v>
      </c>
      <c r="AB51" s="105" t="s">
        <v>148</v>
      </c>
      <c r="AC51" s="105">
        <v>99431913884</v>
      </c>
      <c r="AD51" s="105" t="s">
        <v>257</v>
      </c>
      <c r="AE51" s="105" t="s">
        <v>258</v>
      </c>
      <c r="AF51" s="105">
        <v>1086162818</v>
      </c>
      <c r="AG51" s="105">
        <v>4049</v>
      </c>
      <c r="AH51" s="105"/>
      <c r="AI51" s="106">
        <v>1</v>
      </c>
      <c r="AJ51" s="107">
        <v>0.25</v>
      </c>
      <c r="AK51" s="107">
        <v>0.5</v>
      </c>
      <c r="AL51" s="107">
        <v>0.5</v>
      </c>
      <c r="AM51" s="105" t="s">
        <v>50</v>
      </c>
      <c r="AN51" s="107">
        <v>357.54</v>
      </c>
      <c r="AO51" s="105" t="s">
        <v>149</v>
      </c>
      <c r="AP51" s="105" t="s">
        <v>149</v>
      </c>
      <c r="AQ51" s="105" t="s">
        <v>149</v>
      </c>
      <c r="AR51" s="105" t="s">
        <v>149</v>
      </c>
      <c r="AS51" s="105" t="s">
        <v>149</v>
      </c>
      <c r="AT51" s="105">
        <v>2205932</v>
      </c>
      <c r="AU51" s="105" t="s">
        <v>150</v>
      </c>
      <c r="AV51" s="105" t="s">
        <v>151</v>
      </c>
      <c r="AW51" s="105"/>
      <c r="AX51" s="105" t="s">
        <v>152</v>
      </c>
      <c r="AY51" s="152">
        <v>6094373029094</v>
      </c>
      <c r="AZ51" s="155">
        <v>142660979332</v>
      </c>
      <c r="BA51" s="152">
        <v>142660979332</v>
      </c>
      <c r="BB51" s="105" t="s">
        <v>153</v>
      </c>
      <c r="BC51" s="105" t="s">
        <v>210</v>
      </c>
      <c r="BD51" s="105" t="s">
        <v>155</v>
      </c>
      <c r="BE51" s="105" t="s">
        <v>156</v>
      </c>
      <c r="BF51" s="105" t="s">
        <v>157</v>
      </c>
      <c r="BG51" s="105"/>
      <c r="BH51" s="105" t="s">
        <v>158</v>
      </c>
    </row>
    <row r="52" spans="2:60" x14ac:dyDescent="0.3">
      <c r="B52" s="22">
        <f t="shared" si="1"/>
        <v>48</v>
      </c>
      <c r="C52" s="22" t="str">
        <f t="shared" si="2"/>
        <v>LHR</v>
      </c>
      <c r="D52" s="22">
        <f t="shared" si="3"/>
        <v>45918</v>
      </c>
      <c r="E52" s="22">
        <f t="shared" si="4"/>
        <v>99431913884</v>
      </c>
      <c r="F52" s="22" t="str">
        <f t="shared" si="5"/>
        <v>PGB250002297</v>
      </c>
      <c r="G52" s="22" t="str">
        <f t="shared" si="6"/>
        <v>김보림</v>
      </c>
      <c r="H52" s="22" t="str">
        <f t="shared" si="7"/>
        <v>목록(Manifest)</v>
      </c>
      <c r="I52" s="22">
        <f t="shared" si="8"/>
        <v>36.39</v>
      </c>
      <c r="J52" s="22" t="str">
        <f t="shared" si="9"/>
        <v>INFOSCAPE (GBLHR)</v>
      </c>
      <c r="K52" s="22">
        <f t="shared" si="10"/>
        <v>1</v>
      </c>
      <c r="L52" s="45">
        <f t="shared" si="11"/>
        <v>1.79</v>
      </c>
      <c r="M52" s="45">
        <f t="shared" si="12"/>
        <v>2.7</v>
      </c>
      <c r="N52" s="45">
        <f t="shared" si="13"/>
        <v>2.7</v>
      </c>
      <c r="O52" s="45">
        <f t="shared" si="14"/>
        <v>3</v>
      </c>
      <c r="P52" s="25" t="str">
        <f t="shared" si="15"/>
        <v>PGB250002297</v>
      </c>
      <c r="Q52" s="46">
        <f>VLOOKUP(C52,MAPPING!$B$28:$G$30,2,0)+(O52-0.5)/0.5*VLOOKUP(C52,MAPPING!$B$28:$G$30,4,0)</f>
        <v>24460</v>
      </c>
      <c r="R52" s="118">
        <f t="shared" si="16"/>
        <v>4500</v>
      </c>
      <c r="S52" s="119">
        <f>VLOOKUP(H52,MAPPING!$B$3:$D$10,3,0)</f>
        <v>0</v>
      </c>
      <c r="T52" s="120">
        <f t="shared" si="17"/>
        <v>0</v>
      </c>
      <c r="U52" s="119" cm="1">
        <f t="array" ref="U52">IF(OR(ISNUMBER(SEARCH("대신대납",AH52)),ISNUMBER(SEARCH("대신 대납",AH52))),_xlfn.LET(
  _xlpm.s,AH52,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2" s="119">
        <f>(IF(VLOOKUP(VLOOKUP(AN52,MAPPING!$B$12:$D$17,2,1),MAPPING!$C$12:$E$17,2,0)=7000,0,VLOOKUP(VLOOKUP(AN52,MAPPING!$B$12:$D$17,2,1),MAPPING!$C$12:$E$17,2,0)))</f>
        <v>0</v>
      </c>
      <c r="W52" s="119">
        <f>IF(OR(ISNUMBER(SEARCH("대신대납",AH52)),ISNUMBER(SEARCH("대신 대납",AH52)),ISNUMBER(SEARCH("대신착불",AH52)),ISNUMBER(SEARCH("대신 착불",AH52))), 0,(K52*VLOOKUP(N52/K52,MAPPING!$B$19:$C$26,2,10)))</f>
        <v>500</v>
      </c>
      <c r="X52" s="119">
        <f>IF(LHR!F52='LHR 현지비용'!$F$2,'LHR 현지비용'!$D$2,0)</f>
        <v>0</v>
      </c>
      <c r="Y52" s="119">
        <f t="shared" si="18"/>
        <v>29460</v>
      </c>
      <c r="Z52" s="110"/>
      <c r="AA52" s="150">
        <v>45918</v>
      </c>
      <c r="AB52" s="105" t="s">
        <v>148</v>
      </c>
      <c r="AC52" s="105">
        <v>99431913884</v>
      </c>
      <c r="AD52" s="105" t="s">
        <v>259</v>
      </c>
      <c r="AE52" s="105" t="s">
        <v>162</v>
      </c>
      <c r="AF52" s="105">
        <v>1074135150</v>
      </c>
      <c r="AG52" s="105">
        <v>11949</v>
      </c>
      <c r="AH52" s="105"/>
      <c r="AI52" s="106">
        <v>1</v>
      </c>
      <c r="AJ52" s="107">
        <v>1.79</v>
      </c>
      <c r="AK52" s="107">
        <v>2.7</v>
      </c>
      <c r="AL52" s="107">
        <v>2.7</v>
      </c>
      <c r="AM52" s="105" t="s">
        <v>47</v>
      </c>
      <c r="AN52" s="107">
        <v>36.39</v>
      </c>
      <c r="AO52" s="105" t="s">
        <v>149</v>
      </c>
      <c r="AP52" s="105" t="s">
        <v>149</v>
      </c>
      <c r="AQ52" s="105" t="s">
        <v>149</v>
      </c>
      <c r="AR52" s="105" t="s">
        <v>149</v>
      </c>
      <c r="AS52" s="105" t="s">
        <v>149</v>
      </c>
      <c r="AT52" s="105">
        <v>2205932</v>
      </c>
      <c r="AU52" s="105" t="s">
        <v>150</v>
      </c>
      <c r="AV52" s="105" t="s">
        <v>151</v>
      </c>
      <c r="AW52" s="105"/>
      <c r="AX52" s="105" t="s">
        <v>152</v>
      </c>
      <c r="AY52" s="152">
        <v>6094373029095</v>
      </c>
      <c r="AZ52" s="155">
        <v>142660979444</v>
      </c>
      <c r="BA52" s="152">
        <v>142660979444</v>
      </c>
      <c r="BB52" s="105" t="s">
        <v>153</v>
      </c>
      <c r="BC52" s="105" t="s">
        <v>210</v>
      </c>
      <c r="BD52" s="105" t="s">
        <v>155</v>
      </c>
      <c r="BE52" s="105" t="s">
        <v>156</v>
      </c>
      <c r="BF52" s="105" t="s">
        <v>157</v>
      </c>
      <c r="BG52" s="105"/>
      <c r="BH52" s="105" t="s">
        <v>158</v>
      </c>
    </row>
    <row r="53" spans="2:60" x14ac:dyDescent="0.3">
      <c r="B53" s="22">
        <f t="shared" si="1"/>
        <v>49</v>
      </c>
      <c r="C53" s="22" t="str">
        <f t="shared" si="2"/>
        <v>LHR</v>
      </c>
      <c r="D53" s="22">
        <f t="shared" si="3"/>
        <v>45918</v>
      </c>
      <c r="E53" s="22">
        <f t="shared" si="4"/>
        <v>99431913884</v>
      </c>
      <c r="F53" s="22" t="str">
        <f t="shared" si="5"/>
        <v>PGB250002298</v>
      </c>
      <c r="G53" s="22" t="str">
        <f t="shared" si="6"/>
        <v>최정훈</v>
      </c>
      <c r="H53" s="22" t="str">
        <f t="shared" si="7"/>
        <v>목록(Manifest)</v>
      </c>
      <c r="I53" s="22">
        <f t="shared" si="8"/>
        <v>47.84</v>
      </c>
      <c r="J53" s="22" t="str">
        <f t="shared" si="9"/>
        <v>INFOSCAPE (GBLHR)</v>
      </c>
      <c r="K53" s="22">
        <f t="shared" si="10"/>
        <v>1</v>
      </c>
      <c r="L53" s="45">
        <f t="shared" si="11"/>
        <v>0.43</v>
      </c>
      <c r="M53" s="45">
        <f t="shared" si="12"/>
        <v>0.2</v>
      </c>
      <c r="N53" s="45">
        <f t="shared" si="13"/>
        <v>0.5</v>
      </c>
      <c r="O53" s="45">
        <f t="shared" si="14"/>
        <v>0.5</v>
      </c>
      <c r="P53" s="25" t="str">
        <f t="shared" si="15"/>
        <v>PGB250002298</v>
      </c>
      <c r="Q53" s="46">
        <f>VLOOKUP(C53,MAPPING!$B$28:$G$30,2,0)+(O53-0.5)/0.5*VLOOKUP(C53,MAPPING!$B$28:$G$30,4,0)</f>
        <v>9785</v>
      </c>
      <c r="R53" s="118">
        <f t="shared" si="16"/>
        <v>4500</v>
      </c>
      <c r="S53" s="119">
        <f>VLOOKUP(H53,MAPPING!$B$3:$D$10,3,0)</f>
        <v>0</v>
      </c>
      <c r="T53" s="120">
        <f t="shared" si="17"/>
        <v>0</v>
      </c>
      <c r="U53" s="119" cm="1">
        <f t="array" ref="U53">IF(OR(ISNUMBER(SEARCH("대신대납",AH53)),ISNUMBER(SEARCH("대신 대납",AH53))),_xlfn.LET(
  _xlpm.s,AH53,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3" s="119">
        <f>(IF(VLOOKUP(VLOOKUP(AN53,MAPPING!$B$12:$D$17,2,1),MAPPING!$C$12:$E$17,2,0)=7000,0,VLOOKUP(VLOOKUP(AN53,MAPPING!$B$12:$D$17,2,1),MAPPING!$C$12:$E$17,2,0)))</f>
        <v>0</v>
      </c>
      <c r="W53" s="119">
        <f>IF(OR(ISNUMBER(SEARCH("대신대납",AH53)),ISNUMBER(SEARCH("대신 대납",AH53)),ISNUMBER(SEARCH("대신착불",AH53)),ISNUMBER(SEARCH("대신 착불",AH53))), 0,(K53*VLOOKUP(N53/K53,MAPPING!$B$19:$C$26,2,10)))</f>
        <v>0</v>
      </c>
      <c r="X53" s="119">
        <f>IF(LHR!F53='LHR 현지비용'!$F$2,'LHR 현지비용'!$D$2,0)</f>
        <v>0</v>
      </c>
      <c r="Y53" s="119">
        <f t="shared" si="18"/>
        <v>14285</v>
      </c>
      <c r="Z53" s="110"/>
      <c r="AA53" s="150">
        <v>45918</v>
      </c>
      <c r="AB53" s="105" t="s">
        <v>148</v>
      </c>
      <c r="AC53" s="105">
        <v>99431913884</v>
      </c>
      <c r="AD53" s="105" t="s">
        <v>260</v>
      </c>
      <c r="AE53" s="105" t="s">
        <v>242</v>
      </c>
      <c r="AF53" s="105">
        <v>1082428222</v>
      </c>
      <c r="AG53" s="105">
        <v>63363</v>
      </c>
      <c r="AH53" s="105"/>
      <c r="AI53" s="106">
        <v>1</v>
      </c>
      <c r="AJ53" s="107">
        <v>0.43</v>
      </c>
      <c r="AK53" s="107">
        <v>0.2</v>
      </c>
      <c r="AL53" s="107">
        <v>0.5</v>
      </c>
      <c r="AM53" s="105" t="s">
        <v>47</v>
      </c>
      <c r="AN53" s="107">
        <v>47.84</v>
      </c>
      <c r="AO53" s="105" t="s">
        <v>149</v>
      </c>
      <c r="AP53" s="105" t="s">
        <v>149</v>
      </c>
      <c r="AQ53" s="105" t="s">
        <v>149</v>
      </c>
      <c r="AR53" s="105" t="s">
        <v>149</v>
      </c>
      <c r="AS53" s="105" t="s">
        <v>149</v>
      </c>
      <c r="AT53" s="105">
        <v>2205932</v>
      </c>
      <c r="AU53" s="105" t="s">
        <v>150</v>
      </c>
      <c r="AV53" s="105" t="s">
        <v>151</v>
      </c>
      <c r="AW53" s="105"/>
      <c r="AX53" s="105" t="s">
        <v>152</v>
      </c>
      <c r="AY53" s="152">
        <v>6094373029096</v>
      </c>
      <c r="AZ53" s="155">
        <v>142660979551</v>
      </c>
      <c r="BA53" s="152">
        <v>142660979551</v>
      </c>
      <c r="BB53" s="105" t="s">
        <v>153</v>
      </c>
      <c r="BC53" s="105" t="s">
        <v>210</v>
      </c>
      <c r="BD53" s="105" t="s">
        <v>155</v>
      </c>
      <c r="BE53" s="105" t="s">
        <v>156</v>
      </c>
      <c r="BF53" s="105" t="s">
        <v>157</v>
      </c>
      <c r="BG53" s="105"/>
      <c r="BH53" s="105" t="s">
        <v>158</v>
      </c>
    </row>
    <row r="54" spans="2:60" x14ac:dyDescent="0.3">
      <c r="B54" s="22">
        <f t="shared" si="1"/>
        <v>50</v>
      </c>
      <c r="C54" s="22" t="str">
        <f t="shared" si="2"/>
        <v>LHR</v>
      </c>
      <c r="D54" s="22">
        <f t="shared" si="3"/>
        <v>45918</v>
      </c>
      <c r="E54" s="22">
        <f t="shared" si="4"/>
        <v>99431913884</v>
      </c>
      <c r="F54" s="22" t="str">
        <f t="shared" si="5"/>
        <v>PGB250002299</v>
      </c>
      <c r="G54" s="22" t="str">
        <f t="shared" si="6"/>
        <v>이공우</v>
      </c>
      <c r="H54" s="22" t="str">
        <f t="shared" si="7"/>
        <v>목록(Manifest)</v>
      </c>
      <c r="I54" s="22">
        <f t="shared" si="8"/>
        <v>83.97</v>
      </c>
      <c r="J54" s="22" t="str">
        <f t="shared" si="9"/>
        <v>INFOSCAPE (GBLHR)</v>
      </c>
      <c r="K54" s="22">
        <f t="shared" si="10"/>
        <v>1</v>
      </c>
      <c r="L54" s="45">
        <f t="shared" si="11"/>
        <v>11.8</v>
      </c>
      <c r="M54" s="45">
        <f t="shared" si="12"/>
        <v>6.3</v>
      </c>
      <c r="N54" s="45">
        <f t="shared" si="13"/>
        <v>12</v>
      </c>
      <c r="O54" s="45">
        <f t="shared" si="14"/>
        <v>12</v>
      </c>
      <c r="P54" s="25" t="str">
        <f t="shared" si="15"/>
        <v>PGB250002299</v>
      </c>
      <c r="Q54" s="46">
        <f>VLOOKUP(C54,MAPPING!$B$28:$G$30,2,0)+(O54-0.5)/0.5*VLOOKUP(C54,MAPPING!$B$28:$G$30,4,0)</f>
        <v>77290</v>
      </c>
      <c r="R54" s="118">
        <f t="shared" si="16"/>
        <v>4500</v>
      </c>
      <c r="S54" s="119">
        <f>VLOOKUP(H54,MAPPING!$B$3:$D$10,3,0)</f>
        <v>0</v>
      </c>
      <c r="T54" s="120">
        <f t="shared" si="17"/>
        <v>0</v>
      </c>
      <c r="U54" s="119" cm="1">
        <f t="array" ref="U54">IF(OR(ISNUMBER(SEARCH("대신대납",AH54)),ISNUMBER(SEARCH("대신 대납",AH54))),_xlfn.LET(
  _xlpm.s,AH54,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4" s="119">
        <f>(IF(VLOOKUP(VLOOKUP(AN54,MAPPING!$B$12:$D$17,2,1),MAPPING!$C$12:$E$17,2,0)=7000,0,VLOOKUP(VLOOKUP(AN54,MAPPING!$B$12:$D$17,2,1),MAPPING!$C$12:$E$17,2,0)))</f>
        <v>0</v>
      </c>
      <c r="W54" s="119">
        <f>IF(OR(ISNUMBER(SEARCH("대신대납",AH54)),ISNUMBER(SEARCH("대신 대납",AH54)),ISNUMBER(SEARCH("대신착불",AH54)),ISNUMBER(SEARCH("대신 착불",AH54))), 0,(K54*VLOOKUP(N54/K54,MAPPING!$B$19:$C$26,2,10)))</f>
        <v>3000</v>
      </c>
      <c r="X54" s="119">
        <f>IF(LHR!F54='LHR 현지비용'!$F$2,'LHR 현지비용'!$D$2,0)</f>
        <v>0</v>
      </c>
      <c r="Y54" s="119">
        <f t="shared" si="18"/>
        <v>84790</v>
      </c>
      <c r="Z54" s="110"/>
      <c r="AA54" s="150">
        <v>45918</v>
      </c>
      <c r="AB54" s="105" t="s">
        <v>148</v>
      </c>
      <c r="AC54" s="105">
        <v>99431913884</v>
      </c>
      <c r="AD54" s="105" t="s">
        <v>261</v>
      </c>
      <c r="AE54" s="105" t="s">
        <v>140</v>
      </c>
      <c r="AF54" s="105">
        <v>1032774163</v>
      </c>
      <c r="AG54" s="105">
        <v>1023</v>
      </c>
      <c r="AH54" s="105"/>
      <c r="AI54" s="106">
        <v>1</v>
      </c>
      <c r="AJ54" s="107">
        <v>11.8</v>
      </c>
      <c r="AK54" s="107">
        <v>6.3</v>
      </c>
      <c r="AL54" s="107">
        <v>12</v>
      </c>
      <c r="AM54" s="105" t="s">
        <v>47</v>
      </c>
      <c r="AN54" s="107">
        <v>83.97</v>
      </c>
      <c r="AO54" s="105" t="s">
        <v>149</v>
      </c>
      <c r="AP54" s="105" t="s">
        <v>149</v>
      </c>
      <c r="AQ54" s="105" t="s">
        <v>149</v>
      </c>
      <c r="AR54" s="105" t="s">
        <v>149</v>
      </c>
      <c r="AS54" s="105" t="s">
        <v>149</v>
      </c>
      <c r="AT54" s="105">
        <v>2205932</v>
      </c>
      <c r="AU54" s="105" t="s">
        <v>150</v>
      </c>
      <c r="AV54" s="105" t="s">
        <v>151</v>
      </c>
      <c r="AW54" s="105"/>
      <c r="AX54" s="105" t="s">
        <v>152</v>
      </c>
      <c r="AY54" s="152">
        <v>6094373029097</v>
      </c>
      <c r="AZ54" s="155">
        <v>142660979581</v>
      </c>
      <c r="BA54" s="152">
        <v>142660979581</v>
      </c>
      <c r="BB54" s="105" t="s">
        <v>153</v>
      </c>
      <c r="BC54" s="105" t="s">
        <v>210</v>
      </c>
      <c r="BD54" s="105" t="s">
        <v>155</v>
      </c>
      <c r="BE54" s="105" t="s">
        <v>156</v>
      </c>
      <c r="BF54" s="105" t="s">
        <v>157</v>
      </c>
      <c r="BG54" s="105"/>
      <c r="BH54" s="105" t="s">
        <v>158</v>
      </c>
    </row>
    <row r="55" spans="2:60" x14ac:dyDescent="0.3">
      <c r="B55" s="22">
        <f t="shared" si="1"/>
        <v>51</v>
      </c>
      <c r="C55" s="22" t="str">
        <f t="shared" si="2"/>
        <v>LHR</v>
      </c>
      <c r="D55" s="22">
        <f t="shared" si="3"/>
        <v>45918</v>
      </c>
      <c r="E55" s="22">
        <f t="shared" si="4"/>
        <v>99431913884</v>
      </c>
      <c r="F55" s="22" t="str">
        <f t="shared" si="5"/>
        <v>PGB250002300</v>
      </c>
      <c r="G55" s="22" t="str">
        <f t="shared" si="6"/>
        <v>김보림</v>
      </c>
      <c r="H55" s="22" t="str">
        <f t="shared" si="7"/>
        <v>목록(Manifest)</v>
      </c>
      <c r="I55" s="22">
        <f t="shared" si="8"/>
        <v>20.149999999999999</v>
      </c>
      <c r="J55" s="22" t="str">
        <f t="shared" si="9"/>
        <v>INFOSCAPE (GBLHR)</v>
      </c>
      <c r="K55" s="22">
        <f t="shared" si="10"/>
        <v>1</v>
      </c>
      <c r="L55" s="45">
        <f t="shared" si="11"/>
        <v>0.78</v>
      </c>
      <c r="M55" s="45">
        <f t="shared" si="12"/>
        <v>1.3</v>
      </c>
      <c r="N55" s="45">
        <f t="shared" si="13"/>
        <v>1.3</v>
      </c>
      <c r="O55" s="45">
        <f t="shared" si="14"/>
        <v>1.5</v>
      </c>
      <c r="P55" s="25" t="str">
        <f t="shared" si="15"/>
        <v>PGB250002300</v>
      </c>
      <c r="Q55" s="46">
        <f>VLOOKUP(C55,MAPPING!$B$28:$G$30,2,0)+(O55-0.5)/0.5*VLOOKUP(C55,MAPPING!$B$28:$G$30,4,0)</f>
        <v>15655</v>
      </c>
      <c r="R55" s="118">
        <f t="shared" si="16"/>
        <v>4500</v>
      </c>
      <c r="S55" s="119">
        <f>VLOOKUP(H55,MAPPING!$B$3:$D$10,3,0)</f>
        <v>0</v>
      </c>
      <c r="T55" s="120">
        <f t="shared" si="17"/>
        <v>0</v>
      </c>
      <c r="U55" s="119" cm="1">
        <f t="array" ref="U55">IF(OR(ISNUMBER(SEARCH("대신대납",AH55)),ISNUMBER(SEARCH("대신 대납",AH55))),_xlfn.LET(
  _xlpm.s,AH55,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5" s="119">
        <f>(IF(VLOOKUP(VLOOKUP(AN55,MAPPING!$B$12:$D$17,2,1),MAPPING!$C$12:$E$17,2,0)=7000,0,VLOOKUP(VLOOKUP(AN55,MAPPING!$B$12:$D$17,2,1),MAPPING!$C$12:$E$17,2,0)))</f>
        <v>0</v>
      </c>
      <c r="W55" s="119">
        <f>IF(OR(ISNUMBER(SEARCH("대신대납",AH55)),ISNUMBER(SEARCH("대신 대납",AH55)),ISNUMBER(SEARCH("대신착불",AH55)),ISNUMBER(SEARCH("대신 착불",AH55))), 0,(K55*VLOOKUP(N55/K55,MAPPING!$B$19:$C$26,2,10)))</f>
        <v>0</v>
      </c>
      <c r="X55" s="119">
        <f>IF(LHR!F55='LHR 현지비용'!$F$2,'LHR 현지비용'!$D$2,0)</f>
        <v>0</v>
      </c>
      <c r="Y55" s="119">
        <f t="shared" si="18"/>
        <v>20155</v>
      </c>
      <c r="Z55" s="110"/>
      <c r="AA55" s="150">
        <v>45918</v>
      </c>
      <c r="AB55" s="105" t="s">
        <v>148</v>
      </c>
      <c r="AC55" s="105">
        <v>99431913884</v>
      </c>
      <c r="AD55" s="105" t="s">
        <v>262</v>
      </c>
      <c r="AE55" s="105" t="s">
        <v>162</v>
      </c>
      <c r="AF55" s="105">
        <v>1074135150</v>
      </c>
      <c r="AG55" s="105">
        <v>11949</v>
      </c>
      <c r="AH55" s="105"/>
      <c r="AI55" s="106">
        <v>1</v>
      </c>
      <c r="AJ55" s="107">
        <v>0.78</v>
      </c>
      <c r="AK55" s="107">
        <v>1.3</v>
      </c>
      <c r="AL55" s="107">
        <v>1.3</v>
      </c>
      <c r="AM55" s="105" t="s">
        <v>47</v>
      </c>
      <c r="AN55" s="107">
        <v>20.149999999999999</v>
      </c>
      <c r="AO55" s="105" t="s">
        <v>149</v>
      </c>
      <c r="AP55" s="105" t="s">
        <v>149</v>
      </c>
      <c r="AQ55" s="105" t="s">
        <v>149</v>
      </c>
      <c r="AR55" s="105" t="s">
        <v>149</v>
      </c>
      <c r="AS55" s="105" t="s">
        <v>149</v>
      </c>
      <c r="AT55" s="105">
        <v>2205932</v>
      </c>
      <c r="AU55" s="105" t="s">
        <v>150</v>
      </c>
      <c r="AV55" s="105" t="s">
        <v>151</v>
      </c>
      <c r="AW55" s="105"/>
      <c r="AX55" s="105" t="s">
        <v>152</v>
      </c>
      <c r="AY55" s="152">
        <v>6094373029098</v>
      </c>
      <c r="AZ55" s="155">
        <v>142660979716</v>
      </c>
      <c r="BA55" s="152">
        <v>142660979716</v>
      </c>
      <c r="BB55" s="105" t="s">
        <v>153</v>
      </c>
      <c r="BC55" s="105" t="s">
        <v>210</v>
      </c>
      <c r="BD55" s="105" t="s">
        <v>155</v>
      </c>
      <c r="BE55" s="105" t="s">
        <v>156</v>
      </c>
      <c r="BF55" s="105" t="s">
        <v>157</v>
      </c>
      <c r="BG55" s="105"/>
      <c r="BH55" s="105" t="s">
        <v>158</v>
      </c>
    </row>
    <row r="56" spans="2:60" x14ac:dyDescent="0.3">
      <c r="B56" s="22">
        <f t="shared" si="1"/>
        <v>52</v>
      </c>
      <c r="C56" s="22" t="str">
        <f t="shared" si="2"/>
        <v>LHR</v>
      </c>
      <c r="D56" s="22">
        <f t="shared" si="3"/>
        <v>45918</v>
      </c>
      <c r="E56" s="22">
        <f t="shared" si="4"/>
        <v>99431913884</v>
      </c>
      <c r="F56" s="22" t="str">
        <f t="shared" si="5"/>
        <v>PGB250002301</v>
      </c>
      <c r="G56" s="22" t="str">
        <f t="shared" si="6"/>
        <v>최정훈</v>
      </c>
      <c r="H56" s="22" t="str">
        <f t="shared" si="7"/>
        <v>목록(Manifest)</v>
      </c>
      <c r="I56" s="22">
        <f t="shared" si="8"/>
        <v>47.27</v>
      </c>
      <c r="J56" s="22" t="str">
        <f t="shared" si="9"/>
        <v>INFOSCAPE (GBLHR)</v>
      </c>
      <c r="K56" s="22">
        <f t="shared" si="10"/>
        <v>1</v>
      </c>
      <c r="L56" s="45">
        <f t="shared" si="11"/>
        <v>1.32</v>
      </c>
      <c r="M56" s="45">
        <f t="shared" si="12"/>
        <v>0.2</v>
      </c>
      <c r="N56" s="45">
        <f t="shared" si="13"/>
        <v>1.4</v>
      </c>
      <c r="O56" s="45">
        <f t="shared" si="14"/>
        <v>1.5</v>
      </c>
      <c r="P56" s="25" t="str">
        <f t="shared" si="15"/>
        <v>PGB250002301</v>
      </c>
      <c r="Q56" s="46">
        <f>VLOOKUP(C56,MAPPING!$B$28:$G$30,2,0)+(O56-0.5)/0.5*VLOOKUP(C56,MAPPING!$B$28:$G$30,4,0)</f>
        <v>15655</v>
      </c>
      <c r="R56" s="118">
        <f t="shared" si="16"/>
        <v>4500</v>
      </c>
      <c r="S56" s="119">
        <f>VLOOKUP(H56,MAPPING!$B$3:$D$10,3,0)</f>
        <v>0</v>
      </c>
      <c r="T56" s="120">
        <f t="shared" si="17"/>
        <v>0</v>
      </c>
      <c r="U56" s="119" cm="1">
        <f t="array" ref="U56">IF(OR(ISNUMBER(SEARCH("대신대납",AH56)),ISNUMBER(SEARCH("대신 대납",AH56))),_xlfn.LET(
  _xlpm.s,AH56,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6" s="119">
        <f>(IF(VLOOKUP(VLOOKUP(AN56,MAPPING!$B$12:$D$17,2,1),MAPPING!$C$12:$E$17,2,0)=7000,0,VLOOKUP(VLOOKUP(AN56,MAPPING!$B$12:$D$17,2,1),MAPPING!$C$12:$E$17,2,0)))</f>
        <v>0</v>
      </c>
      <c r="W56" s="119">
        <f>IF(OR(ISNUMBER(SEARCH("대신대납",AH56)),ISNUMBER(SEARCH("대신 대납",AH56)),ISNUMBER(SEARCH("대신착불",AH56)),ISNUMBER(SEARCH("대신 착불",AH56))), 0,(K56*VLOOKUP(N56/K56,MAPPING!$B$19:$C$26,2,10)))</f>
        <v>0</v>
      </c>
      <c r="X56" s="119">
        <f>IF(LHR!F56='LHR 현지비용'!$F$2,'LHR 현지비용'!$D$2,0)</f>
        <v>0</v>
      </c>
      <c r="Y56" s="119">
        <f t="shared" si="18"/>
        <v>20155</v>
      </c>
      <c r="Z56" s="110"/>
      <c r="AA56" s="150">
        <v>45918</v>
      </c>
      <c r="AB56" s="105" t="s">
        <v>148</v>
      </c>
      <c r="AC56" s="105">
        <v>99431913884</v>
      </c>
      <c r="AD56" s="105" t="s">
        <v>263</v>
      </c>
      <c r="AE56" s="105" t="s">
        <v>242</v>
      </c>
      <c r="AF56" s="105">
        <v>1082428222</v>
      </c>
      <c r="AG56" s="105">
        <v>63363</v>
      </c>
      <c r="AH56" s="105"/>
      <c r="AI56" s="106">
        <v>1</v>
      </c>
      <c r="AJ56" s="107">
        <v>1.32</v>
      </c>
      <c r="AK56" s="107">
        <v>0.2</v>
      </c>
      <c r="AL56" s="107">
        <v>1.4</v>
      </c>
      <c r="AM56" s="105" t="s">
        <v>47</v>
      </c>
      <c r="AN56" s="107">
        <v>47.27</v>
      </c>
      <c r="AO56" s="105" t="s">
        <v>149</v>
      </c>
      <c r="AP56" s="105" t="s">
        <v>149</v>
      </c>
      <c r="AQ56" s="105" t="s">
        <v>149</v>
      </c>
      <c r="AR56" s="105" t="s">
        <v>149</v>
      </c>
      <c r="AS56" s="105" t="s">
        <v>149</v>
      </c>
      <c r="AT56" s="105">
        <v>2205932</v>
      </c>
      <c r="AU56" s="105" t="s">
        <v>150</v>
      </c>
      <c r="AV56" s="105" t="s">
        <v>151</v>
      </c>
      <c r="AW56" s="105"/>
      <c r="AX56" s="105" t="s">
        <v>152</v>
      </c>
      <c r="AY56" s="152">
        <v>6094373029099</v>
      </c>
      <c r="AZ56" s="155">
        <v>142660979736</v>
      </c>
      <c r="BA56" s="152">
        <v>142660979736</v>
      </c>
      <c r="BB56" s="105" t="s">
        <v>153</v>
      </c>
      <c r="BC56" s="105" t="s">
        <v>210</v>
      </c>
      <c r="BD56" s="105" t="s">
        <v>155</v>
      </c>
      <c r="BE56" s="105" t="s">
        <v>156</v>
      </c>
      <c r="BF56" s="105" t="s">
        <v>157</v>
      </c>
      <c r="BG56" s="105"/>
      <c r="BH56" s="105" t="s">
        <v>158</v>
      </c>
    </row>
    <row r="57" spans="2:60" x14ac:dyDescent="0.3">
      <c r="B57" s="22">
        <f t="shared" si="1"/>
        <v>53</v>
      </c>
      <c r="C57" s="22" t="str">
        <f t="shared" si="2"/>
        <v>LHR</v>
      </c>
      <c r="D57" s="22">
        <f t="shared" si="3"/>
        <v>45918</v>
      </c>
      <c r="E57" s="22">
        <f t="shared" si="4"/>
        <v>99431913884</v>
      </c>
      <c r="F57" s="22" t="str">
        <f t="shared" si="5"/>
        <v>PGB250002302</v>
      </c>
      <c r="G57" s="22" t="str">
        <f t="shared" si="6"/>
        <v>김찬우</v>
      </c>
      <c r="H57" s="22" t="str">
        <f t="shared" si="7"/>
        <v>목록(Manifest)</v>
      </c>
      <c r="I57" s="22">
        <f t="shared" si="8"/>
        <v>117.19</v>
      </c>
      <c r="J57" s="22" t="str">
        <f t="shared" si="9"/>
        <v>INFOSCAPE (GBLHR)</v>
      </c>
      <c r="K57" s="22">
        <f t="shared" si="10"/>
        <v>1</v>
      </c>
      <c r="L57" s="45">
        <f t="shared" si="11"/>
        <v>0.63</v>
      </c>
      <c r="M57" s="45">
        <f t="shared" si="12"/>
        <v>1.6</v>
      </c>
      <c r="N57" s="45">
        <f t="shared" si="13"/>
        <v>1.6</v>
      </c>
      <c r="O57" s="45">
        <f t="shared" si="14"/>
        <v>2</v>
      </c>
      <c r="P57" s="25" t="str">
        <f t="shared" si="15"/>
        <v>PGB250002302</v>
      </c>
      <c r="Q57" s="46">
        <f>VLOOKUP(C57,MAPPING!$B$28:$G$30,2,0)+(O57-0.5)/0.5*VLOOKUP(C57,MAPPING!$B$28:$G$30,4,0)</f>
        <v>18590</v>
      </c>
      <c r="R57" s="118">
        <f t="shared" si="16"/>
        <v>4500</v>
      </c>
      <c r="S57" s="119">
        <f>VLOOKUP(H57,MAPPING!$B$3:$D$10,3,0)</f>
        <v>0</v>
      </c>
      <c r="T57" s="120">
        <f t="shared" si="17"/>
        <v>0</v>
      </c>
      <c r="U57" s="119" cm="1">
        <f t="array" ref="U57">IF(OR(ISNUMBER(SEARCH("대신대납",AH57)),ISNUMBER(SEARCH("대신 대납",AH57))),_xlfn.LET(
  _xlpm.s,AH57,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7" s="119">
        <f>(IF(VLOOKUP(VLOOKUP(AN57,MAPPING!$B$12:$D$17,2,1),MAPPING!$C$12:$E$17,2,0)=7000,0,VLOOKUP(VLOOKUP(AN57,MAPPING!$B$12:$D$17,2,1),MAPPING!$C$12:$E$17,2,0)))</f>
        <v>0</v>
      </c>
      <c r="W57" s="119">
        <f>IF(OR(ISNUMBER(SEARCH("대신대납",AH57)),ISNUMBER(SEARCH("대신 대납",AH57)),ISNUMBER(SEARCH("대신착불",AH57)),ISNUMBER(SEARCH("대신 착불",AH57))), 0,(K57*VLOOKUP(N57/K57,MAPPING!$B$19:$C$26,2,10)))</f>
        <v>0</v>
      </c>
      <c r="X57" s="119">
        <f>IF(LHR!F57='LHR 현지비용'!$F$2,'LHR 현지비용'!$D$2,0)</f>
        <v>0</v>
      </c>
      <c r="Y57" s="119">
        <f t="shared" si="18"/>
        <v>23090</v>
      </c>
      <c r="Z57" s="110"/>
      <c r="AA57" s="150">
        <v>45918</v>
      </c>
      <c r="AB57" s="105" t="s">
        <v>148</v>
      </c>
      <c r="AC57" s="105">
        <v>99431913884</v>
      </c>
      <c r="AD57" s="105" t="s">
        <v>264</v>
      </c>
      <c r="AE57" s="105" t="s">
        <v>165</v>
      </c>
      <c r="AF57" s="105">
        <v>1023213844</v>
      </c>
      <c r="AG57" s="105">
        <v>16523</v>
      </c>
      <c r="AH57" s="105"/>
      <c r="AI57" s="106">
        <v>1</v>
      </c>
      <c r="AJ57" s="107">
        <v>0.63</v>
      </c>
      <c r="AK57" s="107">
        <v>1.6</v>
      </c>
      <c r="AL57" s="107">
        <v>1.6</v>
      </c>
      <c r="AM57" s="105" t="s">
        <v>47</v>
      </c>
      <c r="AN57" s="107">
        <v>117.19</v>
      </c>
      <c r="AO57" s="105" t="s">
        <v>149</v>
      </c>
      <c r="AP57" s="105" t="s">
        <v>149</v>
      </c>
      <c r="AQ57" s="105" t="s">
        <v>149</v>
      </c>
      <c r="AR57" s="105" t="s">
        <v>149</v>
      </c>
      <c r="AS57" s="105" t="s">
        <v>149</v>
      </c>
      <c r="AT57" s="105">
        <v>2205932</v>
      </c>
      <c r="AU57" s="105" t="s">
        <v>150</v>
      </c>
      <c r="AV57" s="105" t="s">
        <v>151</v>
      </c>
      <c r="AW57" s="105"/>
      <c r="AX57" s="105" t="s">
        <v>152</v>
      </c>
      <c r="AY57" s="152">
        <v>6094373029100</v>
      </c>
      <c r="AZ57" s="155">
        <v>142660979766</v>
      </c>
      <c r="BA57" s="152">
        <v>142660979766</v>
      </c>
      <c r="BB57" s="105" t="s">
        <v>153</v>
      </c>
      <c r="BC57" s="105" t="s">
        <v>210</v>
      </c>
      <c r="BD57" s="105" t="s">
        <v>155</v>
      </c>
      <c r="BE57" s="105" t="s">
        <v>156</v>
      </c>
      <c r="BF57" s="105" t="s">
        <v>157</v>
      </c>
      <c r="BG57" s="105"/>
      <c r="BH57" s="105" t="s">
        <v>158</v>
      </c>
    </row>
    <row r="58" spans="2:60" x14ac:dyDescent="0.3">
      <c r="B58" s="22">
        <f t="shared" si="1"/>
        <v>54</v>
      </c>
      <c r="C58" s="22" t="str">
        <f t="shared" si="2"/>
        <v>LHR</v>
      </c>
      <c r="D58" s="22">
        <f t="shared" si="3"/>
        <v>45918</v>
      </c>
      <c r="E58" s="22">
        <f t="shared" si="4"/>
        <v>99431913884</v>
      </c>
      <c r="F58" s="22" t="str">
        <f t="shared" si="5"/>
        <v>PGB250002303</v>
      </c>
      <c r="G58" s="22" t="str">
        <f t="shared" si="6"/>
        <v>김현우</v>
      </c>
      <c r="H58" s="22" t="str">
        <f t="shared" si="7"/>
        <v>목록(Manifest)</v>
      </c>
      <c r="I58" s="22">
        <f t="shared" si="8"/>
        <v>54.92</v>
      </c>
      <c r="J58" s="22" t="str">
        <f t="shared" si="9"/>
        <v>INFOSCAPE (GBLHR)</v>
      </c>
      <c r="K58" s="22">
        <f t="shared" si="10"/>
        <v>1</v>
      </c>
      <c r="L58" s="45">
        <f t="shared" si="11"/>
        <v>0.28999999999999998</v>
      </c>
      <c r="M58" s="45">
        <f t="shared" si="12"/>
        <v>0.2</v>
      </c>
      <c r="N58" s="45">
        <f t="shared" si="13"/>
        <v>0.3</v>
      </c>
      <c r="O58" s="45">
        <f t="shared" si="14"/>
        <v>0.5</v>
      </c>
      <c r="P58" s="25" t="str">
        <f t="shared" si="15"/>
        <v>PGB250002303</v>
      </c>
      <c r="Q58" s="46">
        <f>VLOOKUP(C58,MAPPING!$B$28:$G$30,2,0)+(O58-0.5)/0.5*VLOOKUP(C58,MAPPING!$B$28:$G$30,4,0)</f>
        <v>9785</v>
      </c>
      <c r="R58" s="118">
        <f t="shared" si="16"/>
        <v>4500</v>
      </c>
      <c r="S58" s="119">
        <f>VLOOKUP(H58,MAPPING!$B$3:$D$10,3,0)</f>
        <v>0</v>
      </c>
      <c r="T58" s="120">
        <f t="shared" si="17"/>
        <v>0</v>
      </c>
      <c r="U58" s="119" cm="1">
        <f t="array" ref="U58">IF(OR(ISNUMBER(SEARCH("대신대납",AH58)),ISNUMBER(SEARCH("대신 대납",AH58))),_xlfn.LET(
  _xlpm.s,AH58,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8" s="119">
        <f>(IF(VLOOKUP(VLOOKUP(AN58,MAPPING!$B$12:$D$17,2,1),MAPPING!$C$12:$E$17,2,0)=7000,0,VLOOKUP(VLOOKUP(AN58,MAPPING!$B$12:$D$17,2,1),MAPPING!$C$12:$E$17,2,0)))</f>
        <v>0</v>
      </c>
      <c r="W58" s="119">
        <f>IF(OR(ISNUMBER(SEARCH("대신대납",AH58)),ISNUMBER(SEARCH("대신 대납",AH58)),ISNUMBER(SEARCH("대신착불",AH58)),ISNUMBER(SEARCH("대신 착불",AH58))), 0,(K58*VLOOKUP(N58/K58,MAPPING!$B$19:$C$26,2,10)))</f>
        <v>0</v>
      </c>
      <c r="X58" s="119">
        <f>IF(LHR!F58='LHR 현지비용'!$F$2,'LHR 현지비용'!$D$2,0)</f>
        <v>0</v>
      </c>
      <c r="Y58" s="119">
        <f t="shared" si="18"/>
        <v>14285</v>
      </c>
      <c r="Z58" s="110"/>
      <c r="AA58" s="150">
        <v>45918</v>
      </c>
      <c r="AB58" s="105" t="s">
        <v>148</v>
      </c>
      <c r="AC58" s="105">
        <v>99431913884</v>
      </c>
      <c r="AD58" s="105" t="s">
        <v>265</v>
      </c>
      <c r="AE58" s="105" t="s">
        <v>266</v>
      </c>
      <c r="AF58" s="105">
        <v>1057806064</v>
      </c>
      <c r="AG58" s="105">
        <v>54860</v>
      </c>
      <c r="AH58" s="105"/>
      <c r="AI58" s="106">
        <v>1</v>
      </c>
      <c r="AJ58" s="107">
        <v>0.28999999999999998</v>
      </c>
      <c r="AK58" s="107">
        <v>0.2</v>
      </c>
      <c r="AL58" s="107">
        <v>0.3</v>
      </c>
      <c r="AM58" s="105" t="s">
        <v>47</v>
      </c>
      <c r="AN58" s="107">
        <v>54.92</v>
      </c>
      <c r="AO58" s="105" t="s">
        <v>149</v>
      </c>
      <c r="AP58" s="105" t="s">
        <v>149</v>
      </c>
      <c r="AQ58" s="105" t="s">
        <v>149</v>
      </c>
      <c r="AR58" s="105" t="s">
        <v>149</v>
      </c>
      <c r="AS58" s="105" t="s">
        <v>149</v>
      </c>
      <c r="AT58" s="105">
        <v>2205932</v>
      </c>
      <c r="AU58" s="105" t="s">
        <v>150</v>
      </c>
      <c r="AV58" s="105" t="s">
        <v>151</v>
      </c>
      <c r="AW58" s="105"/>
      <c r="AX58" s="105" t="s">
        <v>152</v>
      </c>
      <c r="AY58" s="152">
        <v>6094373029101</v>
      </c>
      <c r="AZ58" s="155">
        <v>142660979861</v>
      </c>
      <c r="BA58" s="152">
        <v>142660979861</v>
      </c>
      <c r="BB58" s="105" t="s">
        <v>153</v>
      </c>
      <c r="BC58" s="105" t="s">
        <v>210</v>
      </c>
      <c r="BD58" s="105" t="s">
        <v>155</v>
      </c>
      <c r="BE58" s="105" t="s">
        <v>156</v>
      </c>
      <c r="BF58" s="105" t="s">
        <v>157</v>
      </c>
      <c r="BG58" s="105"/>
      <c r="BH58" s="105" t="s">
        <v>158</v>
      </c>
    </row>
    <row r="59" spans="2:60" x14ac:dyDescent="0.3">
      <c r="B59" s="22">
        <f t="shared" si="1"/>
        <v>55</v>
      </c>
      <c r="C59" s="22" t="str">
        <f t="shared" si="2"/>
        <v>LHR</v>
      </c>
      <c r="D59" s="22">
        <f t="shared" si="3"/>
        <v>45918</v>
      </c>
      <c r="E59" s="22">
        <f t="shared" si="4"/>
        <v>99431913884</v>
      </c>
      <c r="F59" s="22" t="str">
        <f t="shared" si="5"/>
        <v>PGB250002304</v>
      </c>
      <c r="G59" s="22" t="str">
        <f t="shared" si="6"/>
        <v>김현우</v>
      </c>
      <c r="H59" s="22" t="str">
        <f t="shared" si="7"/>
        <v>목록(Manifest)</v>
      </c>
      <c r="I59" s="22">
        <f t="shared" si="8"/>
        <v>54.92</v>
      </c>
      <c r="J59" s="22" t="str">
        <f t="shared" si="9"/>
        <v>INFOSCAPE (GBLHR)</v>
      </c>
      <c r="K59" s="22">
        <f t="shared" si="10"/>
        <v>1</v>
      </c>
      <c r="L59" s="45">
        <f t="shared" si="11"/>
        <v>0.27</v>
      </c>
      <c r="M59" s="45">
        <f t="shared" si="12"/>
        <v>0.2</v>
      </c>
      <c r="N59" s="45">
        <f t="shared" si="13"/>
        <v>0.3</v>
      </c>
      <c r="O59" s="45">
        <f t="shared" si="14"/>
        <v>0.5</v>
      </c>
      <c r="P59" s="25" t="str">
        <f t="shared" si="15"/>
        <v>PGB250002304</v>
      </c>
      <c r="Q59" s="46">
        <f>VLOOKUP(C59,MAPPING!$B$28:$G$30,2,0)+(O59-0.5)/0.5*VLOOKUP(C59,MAPPING!$B$28:$G$30,4,0)</f>
        <v>9785</v>
      </c>
      <c r="R59" s="118">
        <f t="shared" si="16"/>
        <v>4500</v>
      </c>
      <c r="S59" s="119">
        <f>VLOOKUP(H59,MAPPING!$B$3:$D$10,3,0)</f>
        <v>0</v>
      </c>
      <c r="T59" s="120">
        <f t="shared" si="17"/>
        <v>0</v>
      </c>
      <c r="U59" s="119" cm="1">
        <f t="array" ref="U59">IF(OR(ISNUMBER(SEARCH("대신대납",AH59)),ISNUMBER(SEARCH("대신 대납",AH59))),_xlfn.LET(
  _xlpm.s,AH59,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59" s="119">
        <f>(IF(VLOOKUP(VLOOKUP(AN59,MAPPING!$B$12:$D$17,2,1),MAPPING!$C$12:$E$17,2,0)=7000,0,VLOOKUP(VLOOKUP(AN59,MAPPING!$B$12:$D$17,2,1),MAPPING!$C$12:$E$17,2,0)))</f>
        <v>0</v>
      </c>
      <c r="W59" s="119">
        <f>IF(OR(ISNUMBER(SEARCH("대신대납",AH59)),ISNUMBER(SEARCH("대신 대납",AH59)),ISNUMBER(SEARCH("대신착불",AH59)),ISNUMBER(SEARCH("대신 착불",AH59))), 0,(K59*VLOOKUP(N59/K59,MAPPING!$B$19:$C$26,2,10)))</f>
        <v>0</v>
      </c>
      <c r="X59" s="119">
        <f>IF(LHR!F59='LHR 현지비용'!$F$2,'LHR 현지비용'!$D$2,0)</f>
        <v>0</v>
      </c>
      <c r="Y59" s="119">
        <f t="shared" si="18"/>
        <v>14285</v>
      </c>
      <c r="Z59" s="110"/>
      <c r="AA59" s="150">
        <v>45918</v>
      </c>
      <c r="AB59" s="105" t="s">
        <v>148</v>
      </c>
      <c r="AC59" s="105">
        <v>99431913884</v>
      </c>
      <c r="AD59" s="105" t="s">
        <v>267</v>
      </c>
      <c r="AE59" s="105" t="s">
        <v>266</v>
      </c>
      <c r="AF59" s="105">
        <v>1057806064</v>
      </c>
      <c r="AG59" s="105">
        <v>54860</v>
      </c>
      <c r="AH59" s="105"/>
      <c r="AI59" s="106">
        <v>1</v>
      </c>
      <c r="AJ59" s="107">
        <v>0.27</v>
      </c>
      <c r="AK59" s="107">
        <v>0.2</v>
      </c>
      <c r="AL59" s="107">
        <v>0.3</v>
      </c>
      <c r="AM59" s="105" t="s">
        <v>47</v>
      </c>
      <c r="AN59" s="107">
        <v>54.92</v>
      </c>
      <c r="AO59" s="105" t="s">
        <v>149</v>
      </c>
      <c r="AP59" s="105" t="s">
        <v>149</v>
      </c>
      <c r="AQ59" s="105" t="s">
        <v>149</v>
      </c>
      <c r="AR59" s="105" t="s">
        <v>149</v>
      </c>
      <c r="AS59" s="105" t="s">
        <v>149</v>
      </c>
      <c r="AT59" s="105">
        <v>2205932</v>
      </c>
      <c r="AU59" s="105" t="s">
        <v>150</v>
      </c>
      <c r="AV59" s="105" t="s">
        <v>151</v>
      </c>
      <c r="AW59" s="105"/>
      <c r="AX59" s="105" t="s">
        <v>152</v>
      </c>
      <c r="AY59" s="152">
        <v>6094373029102</v>
      </c>
      <c r="AZ59" s="155">
        <v>142660979863</v>
      </c>
      <c r="BA59" s="152">
        <v>142660979863</v>
      </c>
      <c r="BB59" s="105" t="s">
        <v>153</v>
      </c>
      <c r="BC59" s="105" t="s">
        <v>210</v>
      </c>
      <c r="BD59" s="105" t="s">
        <v>155</v>
      </c>
      <c r="BE59" s="105" t="s">
        <v>156</v>
      </c>
      <c r="BF59" s="105" t="s">
        <v>157</v>
      </c>
      <c r="BG59" s="105"/>
      <c r="BH59" s="105" t="s">
        <v>158</v>
      </c>
    </row>
    <row r="60" spans="2:60" x14ac:dyDescent="0.3">
      <c r="B60" s="22">
        <f t="shared" si="1"/>
        <v>56</v>
      </c>
      <c r="C60" s="22" t="str">
        <f t="shared" si="2"/>
        <v>LHR</v>
      </c>
      <c r="D60" s="22">
        <f t="shared" si="3"/>
        <v>45918</v>
      </c>
      <c r="E60" s="22">
        <f t="shared" si="4"/>
        <v>99431913884</v>
      </c>
      <c r="F60" s="22" t="str">
        <f t="shared" si="5"/>
        <v>PGB250002305</v>
      </c>
      <c r="G60" s="22" t="str">
        <f t="shared" si="6"/>
        <v>박승기</v>
      </c>
      <c r="H60" s="22" t="str">
        <f t="shared" si="7"/>
        <v>목록(Manifest)</v>
      </c>
      <c r="I60" s="22">
        <f t="shared" si="8"/>
        <v>61.92</v>
      </c>
      <c r="J60" s="22" t="str">
        <f t="shared" si="9"/>
        <v>INFOSCAPE (GBLHR)</v>
      </c>
      <c r="K60" s="22">
        <f t="shared" si="10"/>
        <v>1</v>
      </c>
      <c r="L60" s="45">
        <f t="shared" si="11"/>
        <v>0.41</v>
      </c>
      <c r="M60" s="45">
        <f t="shared" si="12"/>
        <v>0.2</v>
      </c>
      <c r="N60" s="45">
        <f t="shared" si="13"/>
        <v>0.5</v>
      </c>
      <c r="O60" s="45">
        <f t="shared" si="14"/>
        <v>0.5</v>
      </c>
      <c r="P60" s="25" t="str">
        <f t="shared" si="15"/>
        <v>PGB250002305</v>
      </c>
      <c r="Q60" s="46">
        <f>VLOOKUP(C60,MAPPING!$B$28:$G$30,2,0)+(O60-0.5)/0.5*VLOOKUP(C60,MAPPING!$B$28:$G$30,4,0)</f>
        <v>9785</v>
      </c>
      <c r="R60" s="118">
        <f t="shared" si="16"/>
        <v>4500</v>
      </c>
      <c r="S60" s="119">
        <f>VLOOKUP(H60,MAPPING!$B$3:$D$10,3,0)</f>
        <v>0</v>
      </c>
      <c r="T60" s="120">
        <f t="shared" si="17"/>
        <v>0</v>
      </c>
      <c r="U60" s="119" cm="1">
        <f t="array" ref="U60">IF(OR(ISNUMBER(SEARCH("대신대납",AH60)),ISNUMBER(SEARCH("대신 대납",AH60))),_xlfn.LET(
  _xlpm.s,AH60,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0" s="119">
        <f>(IF(VLOOKUP(VLOOKUP(AN60,MAPPING!$B$12:$D$17,2,1),MAPPING!$C$12:$E$17,2,0)=7000,0,VLOOKUP(VLOOKUP(AN60,MAPPING!$B$12:$D$17,2,1),MAPPING!$C$12:$E$17,2,0)))</f>
        <v>0</v>
      </c>
      <c r="W60" s="119">
        <f>IF(OR(ISNUMBER(SEARCH("대신대납",AH60)),ISNUMBER(SEARCH("대신 대납",AH60)),ISNUMBER(SEARCH("대신착불",AH60)),ISNUMBER(SEARCH("대신 착불",AH60))), 0,(K60*VLOOKUP(N60/K60,MAPPING!$B$19:$C$26,2,10)))</f>
        <v>0</v>
      </c>
      <c r="X60" s="119">
        <f>IF(LHR!F60='LHR 현지비용'!$F$2,'LHR 현지비용'!$D$2,0)</f>
        <v>0</v>
      </c>
      <c r="Y60" s="119">
        <f t="shared" si="18"/>
        <v>14285</v>
      </c>
      <c r="Z60" s="110"/>
      <c r="AA60" s="150">
        <v>45918</v>
      </c>
      <c r="AB60" s="105" t="s">
        <v>148</v>
      </c>
      <c r="AC60" s="105">
        <v>99431913884</v>
      </c>
      <c r="AD60" s="105" t="s">
        <v>268</v>
      </c>
      <c r="AE60" s="105" t="s">
        <v>269</v>
      </c>
      <c r="AF60" s="105">
        <v>1090147245</v>
      </c>
      <c r="AG60" s="105">
        <v>28347</v>
      </c>
      <c r="AH60" s="105"/>
      <c r="AI60" s="106">
        <v>1</v>
      </c>
      <c r="AJ60" s="107">
        <v>0.41</v>
      </c>
      <c r="AK60" s="107">
        <v>0.2</v>
      </c>
      <c r="AL60" s="107">
        <v>0.5</v>
      </c>
      <c r="AM60" s="105" t="s">
        <v>47</v>
      </c>
      <c r="AN60" s="107">
        <v>61.92</v>
      </c>
      <c r="AO60" s="105" t="s">
        <v>149</v>
      </c>
      <c r="AP60" s="105" t="s">
        <v>149</v>
      </c>
      <c r="AQ60" s="105" t="s">
        <v>149</v>
      </c>
      <c r="AR60" s="105" t="s">
        <v>149</v>
      </c>
      <c r="AS60" s="105" t="s">
        <v>149</v>
      </c>
      <c r="AT60" s="105">
        <v>2205932</v>
      </c>
      <c r="AU60" s="105" t="s">
        <v>150</v>
      </c>
      <c r="AV60" s="105" t="s">
        <v>151</v>
      </c>
      <c r="AW60" s="105"/>
      <c r="AX60" s="105" t="s">
        <v>152</v>
      </c>
      <c r="AY60" s="152">
        <v>6094373029103</v>
      </c>
      <c r="AZ60" s="155">
        <v>142660979909</v>
      </c>
      <c r="BA60" s="152">
        <v>142660979909</v>
      </c>
      <c r="BB60" s="105" t="s">
        <v>153</v>
      </c>
      <c r="BC60" s="105" t="s">
        <v>210</v>
      </c>
      <c r="BD60" s="105" t="s">
        <v>155</v>
      </c>
      <c r="BE60" s="105" t="s">
        <v>156</v>
      </c>
      <c r="BF60" s="105" t="s">
        <v>157</v>
      </c>
      <c r="BG60" s="105"/>
      <c r="BH60" s="105" t="s">
        <v>158</v>
      </c>
    </row>
    <row r="61" spans="2:60" x14ac:dyDescent="0.3">
      <c r="B61" s="22">
        <f t="shared" si="1"/>
        <v>57</v>
      </c>
      <c r="C61" s="22" t="str">
        <f t="shared" si="2"/>
        <v>LHR</v>
      </c>
      <c r="D61" s="22">
        <f t="shared" si="3"/>
        <v>45918</v>
      </c>
      <c r="E61" s="22">
        <f t="shared" si="4"/>
        <v>99431913884</v>
      </c>
      <c r="F61" s="22" t="str">
        <f t="shared" si="5"/>
        <v>PGB250002306</v>
      </c>
      <c r="G61" s="22" t="str">
        <f t="shared" si="6"/>
        <v>이현주</v>
      </c>
      <c r="H61" s="22" t="str">
        <f t="shared" si="7"/>
        <v>목록(Manifest)</v>
      </c>
      <c r="I61" s="22">
        <f t="shared" si="8"/>
        <v>128.99</v>
      </c>
      <c r="J61" s="22" t="str">
        <f t="shared" si="9"/>
        <v>INFOSCAPE (GBLHR)</v>
      </c>
      <c r="K61" s="22">
        <f t="shared" si="10"/>
        <v>1</v>
      </c>
      <c r="L61" s="45">
        <f t="shared" si="11"/>
        <v>1.57</v>
      </c>
      <c r="M61" s="45">
        <f t="shared" si="12"/>
        <v>4.0999999999999996</v>
      </c>
      <c r="N61" s="45">
        <f t="shared" si="13"/>
        <v>4.0999999999999996</v>
      </c>
      <c r="O61" s="45">
        <f t="shared" si="14"/>
        <v>4.5</v>
      </c>
      <c r="P61" s="25" t="str">
        <f t="shared" si="15"/>
        <v>PGB250002306</v>
      </c>
      <c r="Q61" s="46">
        <f>VLOOKUP(C61,MAPPING!$B$28:$G$30,2,0)+(O61-0.5)/0.5*VLOOKUP(C61,MAPPING!$B$28:$G$30,4,0)</f>
        <v>33265</v>
      </c>
      <c r="R61" s="118">
        <f t="shared" si="16"/>
        <v>4500</v>
      </c>
      <c r="S61" s="119">
        <f>VLOOKUP(H61,MAPPING!$B$3:$D$10,3,0)</f>
        <v>0</v>
      </c>
      <c r="T61" s="120">
        <f t="shared" si="17"/>
        <v>0</v>
      </c>
      <c r="U61" s="119" cm="1">
        <f t="array" ref="U61">IF(OR(ISNUMBER(SEARCH("대신대납",AH61)),ISNUMBER(SEARCH("대신 대납",AH61))),_xlfn.LET(
  _xlpm.s,AH61,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1" s="119">
        <f>(IF(VLOOKUP(VLOOKUP(AN61,MAPPING!$B$12:$D$17,2,1),MAPPING!$C$12:$E$17,2,0)=7000,0,VLOOKUP(VLOOKUP(AN61,MAPPING!$B$12:$D$17,2,1),MAPPING!$C$12:$E$17,2,0)))</f>
        <v>0</v>
      </c>
      <c r="W61" s="119">
        <f>IF(OR(ISNUMBER(SEARCH("대신대납",AH61)),ISNUMBER(SEARCH("대신 대납",AH61)),ISNUMBER(SEARCH("대신착불",AH61)),ISNUMBER(SEARCH("대신 착불",AH61))), 0,(K61*VLOOKUP(N61/K61,MAPPING!$B$19:$C$26,2,10)))</f>
        <v>500</v>
      </c>
      <c r="X61" s="119">
        <f>IF(LHR!F61='LHR 현지비용'!$F$2,'LHR 현지비용'!$D$2,0)</f>
        <v>0</v>
      </c>
      <c r="Y61" s="119">
        <f t="shared" si="18"/>
        <v>38265</v>
      </c>
      <c r="Z61" s="110"/>
      <c r="AA61" s="150">
        <v>45918</v>
      </c>
      <c r="AB61" s="105" t="s">
        <v>148</v>
      </c>
      <c r="AC61" s="105">
        <v>99431913884</v>
      </c>
      <c r="AD61" s="105" t="s">
        <v>270</v>
      </c>
      <c r="AE61" s="105" t="s">
        <v>102</v>
      </c>
      <c r="AF61" s="105">
        <v>1035975997</v>
      </c>
      <c r="AG61" s="105">
        <v>50906</v>
      </c>
      <c r="AH61" s="105"/>
      <c r="AI61" s="106">
        <v>1</v>
      </c>
      <c r="AJ61" s="107">
        <v>1.57</v>
      </c>
      <c r="AK61" s="107">
        <v>4.0999999999999996</v>
      </c>
      <c r="AL61" s="107">
        <v>4.0999999999999996</v>
      </c>
      <c r="AM61" s="105" t="s">
        <v>47</v>
      </c>
      <c r="AN61" s="107">
        <v>128.99</v>
      </c>
      <c r="AO61" s="105" t="s">
        <v>149</v>
      </c>
      <c r="AP61" s="105" t="s">
        <v>149</v>
      </c>
      <c r="AQ61" s="105" t="s">
        <v>149</v>
      </c>
      <c r="AR61" s="105" t="s">
        <v>149</v>
      </c>
      <c r="AS61" s="105" t="s">
        <v>149</v>
      </c>
      <c r="AT61" s="105">
        <v>2205932</v>
      </c>
      <c r="AU61" s="105" t="s">
        <v>150</v>
      </c>
      <c r="AV61" s="105" t="s">
        <v>151</v>
      </c>
      <c r="AW61" s="105"/>
      <c r="AX61" s="105" t="s">
        <v>152</v>
      </c>
      <c r="AY61" s="152">
        <v>6094373029104</v>
      </c>
      <c r="AZ61" s="155">
        <v>142660979911</v>
      </c>
      <c r="BA61" s="152">
        <v>142660979911</v>
      </c>
      <c r="BB61" s="105" t="s">
        <v>153</v>
      </c>
      <c r="BC61" s="105" t="s">
        <v>210</v>
      </c>
      <c r="BD61" s="105" t="s">
        <v>155</v>
      </c>
      <c r="BE61" s="105" t="s">
        <v>156</v>
      </c>
      <c r="BF61" s="105" t="s">
        <v>157</v>
      </c>
      <c r="BG61" s="105"/>
      <c r="BH61" s="105" t="s">
        <v>158</v>
      </c>
    </row>
    <row r="62" spans="2:60" x14ac:dyDescent="0.3">
      <c r="B62" s="22">
        <f t="shared" si="1"/>
        <v>58</v>
      </c>
      <c r="C62" s="22" t="str">
        <f t="shared" si="2"/>
        <v>LHR</v>
      </c>
      <c r="D62" s="22">
        <f t="shared" si="3"/>
        <v>45921</v>
      </c>
      <c r="E62" s="22">
        <f t="shared" si="4"/>
        <v>99431913895</v>
      </c>
      <c r="F62" s="22" t="str">
        <f t="shared" si="5"/>
        <v>PGB250002314</v>
      </c>
      <c r="G62" s="22" t="str">
        <f t="shared" si="6"/>
        <v>최정훈</v>
      </c>
      <c r="H62" s="22" t="str">
        <f t="shared" si="7"/>
        <v>목록(Manifest)</v>
      </c>
      <c r="I62" s="22">
        <f t="shared" si="8"/>
        <v>132.24</v>
      </c>
      <c r="J62" s="22" t="str">
        <f t="shared" si="9"/>
        <v>INFOSCAPE (GBLHR)</v>
      </c>
      <c r="K62" s="22">
        <f t="shared" si="10"/>
        <v>1</v>
      </c>
      <c r="L62" s="45">
        <f t="shared" si="11"/>
        <v>1</v>
      </c>
      <c r="M62" s="45">
        <f t="shared" si="12"/>
        <v>0.2</v>
      </c>
      <c r="N62" s="45">
        <f t="shared" si="13"/>
        <v>1</v>
      </c>
      <c r="O62" s="45">
        <f t="shared" si="14"/>
        <v>1</v>
      </c>
      <c r="P62" s="25" t="str">
        <f t="shared" si="15"/>
        <v>PGB250002314</v>
      </c>
      <c r="Q62" s="46">
        <f>VLOOKUP(C62,MAPPING!$B$28:$G$30,2,0)+(O62-0.5)/0.5*VLOOKUP(C62,MAPPING!$B$28:$G$30,4,0)</f>
        <v>12720</v>
      </c>
      <c r="R62" s="118">
        <f t="shared" si="16"/>
        <v>4500</v>
      </c>
      <c r="S62" s="119">
        <f>VLOOKUP(H62,MAPPING!$B$3:$D$10,3,0)</f>
        <v>0</v>
      </c>
      <c r="T62" s="120">
        <f t="shared" si="17"/>
        <v>0</v>
      </c>
      <c r="U62" s="119" cm="1">
        <f t="array" ref="U62">IF(OR(ISNUMBER(SEARCH("대신대납",AH62)),ISNUMBER(SEARCH("대신 대납",AH62))),_xlfn.LET(
  _xlpm.s,AH62,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2" s="119">
        <f>(IF(VLOOKUP(VLOOKUP(AN62,MAPPING!$B$12:$D$17,2,1),MAPPING!$C$12:$E$17,2,0)=7000,0,VLOOKUP(VLOOKUP(AN62,MAPPING!$B$12:$D$17,2,1),MAPPING!$C$12:$E$17,2,0)))</f>
        <v>0</v>
      </c>
      <c r="W62" s="119">
        <f>IF(OR(ISNUMBER(SEARCH("대신대납",AH62)),ISNUMBER(SEARCH("대신 대납",AH62)),ISNUMBER(SEARCH("대신착불",AH62)),ISNUMBER(SEARCH("대신 착불",AH62))), 0,(K62*VLOOKUP(N62/K62,MAPPING!$B$19:$C$26,2,10)))</f>
        <v>0</v>
      </c>
      <c r="X62" s="119">
        <f>IF(LHR!F62='LHR 현지비용'!$F$2,'LHR 현지비용'!$D$2,0)</f>
        <v>0</v>
      </c>
      <c r="Y62" s="119">
        <f t="shared" si="18"/>
        <v>17220</v>
      </c>
      <c r="Z62" s="110"/>
      <c r="AA62" s="150">
        <v>45921</v>
      </c>
      <c r="AB62" s="105" t="s">
        <v>148</v>
      </c>
      <c r="AC62" s="105">
        <v>99431913895</v>
      </c>
      <c r="AD62" s="105" t="s">
        <v>271</v>
      </c>
      <c r="AE62" s="105" t="s">
        <v>242</v>
      </c>
      <c r="AF62" s="105">
        <v>1082428222</v>
      </c>
      <c r="AG62" s="105">
        <v>63363</v>
      </c>
      <c r="AH62" s="105"/>
      <c r="AI62" s="106">
        <v>1</v>
      </c>
      <c r="AJ62" s="107">
        <v>1</v>
      </c>
      <c r="AK62" s="107">
        <v>0.2</v>
      </c>
      <c r="AL62" s="107">
        <v>1</v>
      </c>
      <c r="AM62" s="105" t="s">
        <v>47</v>
      </c>
      <c r="AN62" s="107">
        <v>132.24</v>
      </c>
      <c r="AO62" s="105" t="s">
        <v>149</v>
      </c>
      <c r="AP62" s="105" t="s">
        <v>149</v>
      </c>
      <c r="AQ62" s="105" t="s">
        <v>149</v>
      </c>
      <c r="AR62" s="105" t="s">
        <v>149</v>
      </c>
      <c r="AS62" s="105" t="s">
        <v>149</v>
      </c>
      <c r="AT62" s="105">
        <v>2205932</v>
      </c>
      <c r="AU62" s="105" t="s">
        <v>150</v>
      </c>
      <c r="AV62" s="105" t="s">
        <v>151</v>
      </c>
      <c r="AW62" s="105"/>
      <c r="AX62" s="105" t="s">
        <v>152</v>
      </c>
      <c r="AY62" s="152">
        <v>6094373033260</v>
      </c>
      <c r="AZ62" s="155">
        <v>142660979552</v>
      </c>
      <c r="BA62" s="152">
        <v>142660979552</v>
      </c>
      <c r="BB62" s="105" t="s">
        <v>153</v>
      </c>
      <c r="BC62" s="105" t="s">
        <v>154</v>
      </c>
      <c r="BD62" s="105" t="s">
        <v>155</v>
      </c>
      <c r="BE62" s="105" t="s">
        <v>156</v>
      </c>
      <c r="BF62" s="105" t="s">
        <v>157</v>
      </c>
      <c r="BG62" s="105"/>
      <c r="BH62" s="105" t="s">
        <v>158</v>
      </c>
    </row>
    <row r="63" spans="2:60" x14ac:dyDescent="0.3">
      <c r="B63" s="22">
        <f t="shared" si="1"/>
        <v>59</v>
      </c>
      <c r="C63" s="22" t="str">
        <f t="shared" si="2"/>
        <v>LHR</v>
      </c>
      <c r="D63" s="22">
        <f t="shared" si="3"/>
        <v>45921</v>
      </c>
      <c r="E63" s="22">
        <f t="shared" si="4"/>
        <v>99431913895</v>
      </c>
      <c r="F63" s="22" t="str">
        <f t="shared" si="5"/>
        <v>PGB250002329</v>
      </c>
      <c r="G63" s="22" t="str">
        <f t="shared" si="6"/>
        <v>권형숙</v>
      </c>
      <c r="H63" s="22" t="str">
        <f t="shared" si="7"/>
        <v>일반(목록배제,Normal-Manifest Exception)</v>
      </c>
      <c r="I63" s="22">
        <f t="shared" si="8"/>
        <v>24.39</v>
      </c>
      <c r="J63" s="22" t="str">
        <f t="shared" si="9"/>
        <v>INFOSCAPE (GBLHR)</v>
      </c>
      <c r="K63" s="22">
        <f t="shared" si="10"/>
        <v>1</v>
      </c>
      <c r="L63" s="45">
        <f t="shared" si="11"/>
        <v>0.2</v>
      </c>
      <c r="M63" s="45">
        <f t="shared" si="12"/>
        <v>0.2</v>
      </c>
      <c r="N63" s="45">
        <f t="shared" si="13"/>
        <v>0.2</v>
      </c>
      <c r="O63" s="45">
        <f t="shared" si="14"/>
        <v>0.5</v>
      </c>
      <c r="P63" s="25" t="str">
        <f t="shared" si="15"/>
        <v>PGB250002329</v>
      </c>
      <c r="Q63" s="46">
        <f>VLOOKUP(C63,MAPPING!$B$28:$G$30,2,0)+(O63-0.5)/0.5*VLOOKUP(C63,MAPPING!$B$28:$G$30,4,0)</f>
        <v>9785</v>
      </c>
      <c r="R63" s="118">
        <f t="shared" si="16"/>
        <v>4500</v>
      </c>
      <c r="S63" s="119">
        <f>VLOOKUP(H63,MAPPING!$B$3:$D$10,3,0)</f>
        <v>1700</v>
      </c>
      <c r="T63" s="120">
        <f t="shared" si="17"/>
        <v>0</v>
      </c>
      <c r="U63" s="119" cm="1">
        <f t="array" ref="U63">IF(OR(ISNUMBER(SEARCH("대신대납",AH63)),ISNUMBER(SEARCH("대신 대납",AH63))),_xlfn.LET(
  _xlpm.s,AH63,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3" s="119">
        <f>(IF(VLOOKUP(VLOOKUP(AN63,MAPPING!$B$12:$D$17,2,1),MAPPING!$C$12:$E$17,2,0)=7000,0,VLOOKUP(VLOOKUP(AN63,MAPPING!$B$12:$D$17,2,1),MAPPING!$C$12:$E$17,2,0)))</f>
        <v>0</v>
      </c>
      <c r="W63" s="119">
        <f>IF(OR(ISNUMBER(SEARCH("대신대납",AH63)),ISNUMBER(SEARCH("대신 대납",AH63)),ISNUMBER(SEARCH("대신착불",AH63)),ISNUMBER(SEARCH("대신 착불",AH63))), 0,(K63*VLOOKUP(N63/K63,MAPPING!$B$19:$C$26,2,10)))</f>
        <v>0</v>
      </c>
      <c r="X63" s="119">
        <f>IF(LHR!F63='LHR 현지비용'!$F$2,'LHR 현지비용'!$D$2,0)</f>
        <v>0</v>
      </c>
      <c r="Y63" s="119">
        <f t="shared" si="18"/>
        <v>15985</v>
      </c>
      <c r="Z63" s="110"/>
      <c r="AA63" s="150">
        <v>45921</v>
      </c>
      <c r="AB63" s="105" t="s">
        <v>148</v>
      </c>
      <c r="AC63" s="105">
        <v>99431913895</v>
      </c>
      <c r="AD63" s="105" t="s">
        <v>272</v>
      </c>
      <c r="AE63" s="105" t="s">
        <v>273</v>
      </c>
      <c r="AF63" s="105">
        <v>1064264495</v>
      </c>
      <c r="AG63" s="105">
        <v>31151</v>
      </c>
      <c r="AH63" s="105"/>
      <c r="AI63" s="106">
        <v>1</v>
      </c>
      <c r="AJ63" s="107">
        <v>0.2</v>
      </c>
      <c r="AK63" s="107">
        <v>0.2</v>
      </c>
      <c r="AL63" s="107">
        <v>0.2</v>
      </c>
      <c r="AM63" s="105" t="s">
        <v>48</v>
      </c>
      <c r="AN63" s="107">
        <v>24.39</v>
      </c>
      <c r="AO63" s="105" t="s">
        <v>149</v>
      </c>
      <c r="AP63" s="105"/>
      <c r="AQ63" s="105"/>
      <c r="AR63" s="105"/>
      <c r="AS63" s="105"/>
      <c r="AT63" s="105">
        <v>2205932</v>
      </c>
      <c r="AU63" s="105" t="s">
        <v>150</v>
      </c>
      <c r="AV63" s="105" t="s">
        <v>151</v>
      </c>
      <c r="AW63" s="105"/>
      <c r="AX63" s="105" t="s">
        <v>152</v>
      </c>
      <c r="AY63" s="152">
        <v>6094373033275</v>
      </c>
      <c r="AZ63" s="155">
        <v>142660980507</v>
      </c>
      <c r="BA63" s="152">
        <v>142660980507</v>
      </c>
      <c r="BB63" s="105" t="s">
        <v>153</v>
      </c>
      <c r="BC63" s="105" t="s">
        <v>154</v>
      </c>
      <c r="BD63" s="105" t="s">
        <v>155</v>
      </c>
      <c r="BE63" s="105" t="s">
        <v>156</v>
      </c>
      <c r="BF63" s="105" t="s">
        <v>157</v>
      </c>
      <c r="BG63" s="105"/>
      <c r="BH63" s="105" t="s">
        <v>158</v>
      </c>
    </row>
    <row r="64" spans="2:60" x14ac:dyDescent="0.3">
      <c r="B64" s="22">
        <f t="shared" si="1"/>
        <v>60</v>
      </c>
      <c r="C64" s="22" t="str">
        <f t="shared" si="2"/>
        <v>LHR</v>
      </c>
      <c r="D64" s="22">
        <f t="shared" si="3"/>
        <v>45921</v>
      </c>
      <c r="E64" s="22">
        <f t="shared" si="4"/>
        <v>99431913895</v>
      </c>
      <c r="F64" s="22" t="str">
        <f t="shared" si="5"/>
        <v>PGB250002316</v>
      </c>
      <c r="G64" s="22" t="str">
        <f t="shared" si="6"/>
        <v>홍현기</v>
      </c>
      <c r="H64" s="22" t="str">
        <f t="shared" si="7"/>
        <v>목록(Manifest)</v>
      </c>
      <c r="I64" s="22">
        <f t="shared" si="8"/>
        <v>32.619999999999997</v>
      </c>
      <c r="J64" s="22" t="str">
        <f t="shared" si="9"/>
        <v>INFOSCAPE (GBLHR)</v>
      </c>
      <c r="K64" s="22">
        <f t="shared" si="10"/>
        <v>1</v>
      </c>
      <c r="L64" s="45">
        <f t="shared" si="11"/>
        <v>0.1</v>
      </c>
      <c r="M64" s="45">
        <f t="shared" si="12"/>
        <v>0.3</v>
      </c>
      <c r="N64" s="45">
        <f t="shared" si="13"/>
        <v>0.3</v>
      </c>
      <c r="O64" s="45">
        <f t="shared" si="14"/>
        <v>0.5</v>
      </c>
      <c r="P64" s="25" t="str">
        <f t="shared" si="15"/>
        <v>PGB250002316</v>
      </c>
      <c r="Q64" s="46">
        <f>VLOOKUP(C64,MAPPING!$B$28:$G$30,2,0)+(O64-0.5)/0.5*VLOOKUP(C64,MAPPING!$B$28:$G$30,4,0)</f>
        <v>9785</v>
      </c>
      <c r="R64" s="118">
        <f t="shared" si="16"/>
        <v>4500</v>
      </c>
      <c r="S64" s="119">
        <f>VLOOKUP(H64,MAPPING!$B$3:$D$10,3,0)</f>
        <v>0</v>
      </c>
      <c r="T64" s="120">
        <f t="shared" si="17"/>
        <v>0</v>
      </c>
      <c r="U64" s="119" cm="1">
        <f t="array" ref="U64">IF(OR(ISNUMBER(SEARCH("대신대납",AH64)),ISNUMBER(SEARCH("대신 대납",AH64))),_xlfn.LET(
  _xlpm.s,AH64,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4" s="119">
        <f>(IF(VLOOKUP(VLOOKUP(AN64,MAPPING!$B$12:$D$17,2,1),MAPPING!$C$12:$E$17,2,0)=7000,0,VLOOKUP(VLOOKUP(AN64,MAPPING!$B$12:$D$17,2,1),MAPPING!$C$12:$E$17,2,0)))</f>
        <v>0</v>
      </c>
      <c r="W64" s="119">
        <f>IF(OR(ISNUMBER(SEARCH("대신대납",AH64)),ISNUMBER(SEARCH("대신 대납",AH64)),ISNUMBER(SEARCH("대신착불",AH64)),ISNUMBER(SEARCH("대신 착불",AH64))), 0,(K64*VLOOKUP(N64/K64,MAPPING!$B$19:$C$26,2,10)))</f>
        <v>0</v>
      </c>
      <c r="X64" s="119">
        <f>IF(LHR!F64='LHR 현지비용'!$F$2,'LHR 현지비용'!$D$2,0)</f>
        <v>0</v>
      </c>
      <c r="Y64" s="119">
        <f t="shared" si="18"/>
        <v>14285</v>
      </c>
      <c r="Z64" s="110"/>
      <c r="AA64" s="150">
        <v>45921</v>
      </c>
      <c r="AB64" s="105" t="s">
        <v>148</v>
      </c>
      <c r="AC64" s="105">
        <v>99431913895</v>
      </c>
      <c r="AD64" s="105" t="s">
        <v>274</v>
      </c>
      <c r="AE64" s="105" t="s">
        <v>103</v>
      </c>
      <c r="AF64" s="105">
        <v>1044274417</v>
      </c>
      <c r="AG64" s="105">
        <v>14724</v>
      </c>
      <c r="AH64" s="105"/>
      <c r="AI64" s="106">
        <v>1</v>
      </c>
      <c r="AJ64" s="107">
        <v>0.1</v>
      </c>
      <c r="AK64" s="107">
        <v>0.3</v>
      </c>
      <c r="AL64" s="107">
        <v>0.3</v>
      </c>
      <c r="AM64" s="105" t="s">
        <v>47</v>
      </c>
      <c r="AN64" s="107">
        <v>32.619999999999997</v>
      </c>
      <c r="AO64" s="105" t="s">
        <v>149</v>
      </c>
      <c r="AP64" s="105" t="s">
        <v>149</v>
      </c>
      <c r="AQ64" s="105" t="s">
        <v>149</v>
      </c>
      <c r="AR64" s="105" t="s">
        <v>149</v>
      </c>
      <c r="AS64" s="105" t="s">
        <v>149</v>
      </c>
      <c r="AT64" s="105">
        <v>2205932</v>
      </c>
      <c r="AU64" s="105" t="s">
        <v>150</v>
      </c>
      <c r="AV64" s="105" t="s">
        <v>151</v>
      </c>
      <c r="AW64" s="105"/>
      <c r="AX64" s="105" t="s">
        <v>152</v>
      </c>
      <c r="AY64" s="152">
        <v>6094373033262</v>
      </c>
      <c r="AZ64" s="155">
        <v>142660979815</v>
      </c>
      <c r="BA64" s="152">
        <v>142660979815</v>
      </c>
      <c r="BB64" s="105" t="s">
        <v>153</v>
      </c>
      <c r="BC64" s="105" t="s">
        <v>154</v>
      </c>
      <c r="BD64" s="105" t="s">
        <v>155</v>
      </c>
      <c r="BE64" s="105" t="s">
        <v>156</v>
      </c>
      <c r="BF64" s="105" t="s">
        <v>157</v>
      </c>
      <c r="BG64" s="105"/>
      <c r="BH64" s="105" t="s">
        <v>158</v>
      </c>
    </row>
    <row r="65" spans="2:60" x14ac:dyDescent="0.3">
      <c r="B65" s="22">
        <f t="shared" si="1"/>
        <v>61</v>
      </c>
      <c r="C65" s="22" t="str">
        <f t="shared" si="2"/>
        <v>LHR</v>
      </c>
      <c r="D65" s="22">
        <f t="shared" si="3"/>
        <v>45921</v>
      </c>
      <c r="E65" s="22">
        <f t="shared" si="4"/>
        <v>99431913895</v>
      </c>
      <c r="F65" s="22" t="str">
        <f t="shared" si="5"/>
        <v>PGB250002317</v>
      </c>
      <c r="G65" s="22" t="str">
        <f t="shared" si="6"/>
        <v>김민호</v>
      </c>
      <c r="H65" s="22" t="str">
        <f t="shared" si="7"/>
        <v>목록(Manifest)</v>
      </c>
      <c r="I65" s="22">
        <f t="shared" si="8"/>
        <v>14.19</v>
      </c>
      <c r="J65" s="22" t="str">
        <f t="shared" si="9"/>
        <v>INFOSCAPE (GBLHR)</v>
      </c>
      <c r="K65" s="22">
        <f t="shared" si="10"/>
        <v>1</v>
      </c>
      <c r="L65" s="45">
        <f t="shared" si="11"/>
        <v>0.1</v>
      </c>
      <c r="M65" s="45">
        <f t="shared" si="12"/>
        <v>0.2</v>
      </c>
      <c r="N65" s="45">
        <f t="shared" si="13"/>
        <v>0.2</v>
      </c>
      <c r="O65" s="45">
        <f t="shared" si="14"/>
        <v>0.5</v>
      </c>
      <c r="P65" s="25" t="str">
        <f t="shared" si="15"/>
        <v>PGB250002317</v>
      </c>
      <c r="Q65" s="46">
        <f>VLOOKUP(C65,MAPPING!$B$28:$G$30,2,0)+(O65-0.5)/0.5*VLOOKUP(C65,MAPPING!$B$28:$G$30,4,0)</f>
        <v>9785</v>
      </c>
      <c r="R65" s="118">
        <f t="shared" si="16"/>
        <v>4500</v>
      </c>
      <c r="S65" s="119">
        <f>VLOOKUP(H65,MAPPING!$B$3:$D$10,3,0)</f>
        <v>0</v>
      </c>
      <c r="T65" s="120">
        <f t="shared" si="17"/>
        <v>0</v>
      </c>
      <c r="U65" s="119" cm="1">
        <f t="array" ref="U65">IF(OR(ISNUMBER(SEARCH("대신대납",AH65)),ISNUMBER(SEARCH("대신 대납",AH65))),_xlfn.LET(
  _xlpm.s,AH65,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5" s="119">
        <f>(IF(VLOOKUP(VLOOKUP(AN65,MAPPING!$B$12:$D$17,2,1),MAPPING!$C$12:$E$17,2,0)=7000,0,VLOOKUP(VLOOKUP(AN65,MAPPING!$B$12:$D$17,2,1),MAPPING!$C$12:$E$17,2,0)))</f>
        <v>0</v>
      </c>
      <c r="W65" s="119">
        <f>IF(OR(ISNUMBER(SEARCH("대신대납",AH65)),ISNUMBER(SEARCH("대신 대납",AH65)),ISNUMBER(SEARCH("대신착불",AH65)),ISNUMBER(SEARCH("대신 착불",AH65))), 0,(K65*VLOOKUP(N65/K65,MAPPING!$B$19:$C$26,2,10)))</f>
        <v>0</v>
      </c>
      <c r="X65" s="119">
        <f>IF(LHR!F65='LHR 현지비용'!$F$2,'LHR 현지비용'!$D$2,0)</f>
        <v>0</v>
      </c>
      <c r="Y65" s="119">
        <f t="shared" si="18"/>
        <v>14285</v>
      </c>
      <c r="Z65" s="110"/>
      <c r="AA65" s="150">
        <v>45921</v>
      </c>
      <c r="AB65" s="105" t="s">
        <v>148</v>
      </c>
      <c r="AC65" s="105">
        <v>99431913895</v>
      </c>
      <c r="AD65" s="105" t="s">
        <v>275</v>
      </c>
      <c r="AE65" s="105" t="s">
        <v>141</v>
      </c>
      <c r="AF65" s="105">
        <v>1036783904</v>
      </c>
      <c r="AG65" s="105">
        <v>43137</v>
      </c>
      <c r="AH65" s="105"/>
      <c r="AI65" s="106">
        <v>1</v>
      </c>
      <c r="AJ65" s="107">
        <v>0.1</v>
      </c>
      <c r="AK65" s="107">
        <v>0.2</v>
      </c>
      <c r="AL65" s="107">
        <v>0.2</v>
      </c>
      <c r="AM65" s="105" t="s">
        <v>47</v>
      </c>
      <c r="AN65" s="107">
        <v>14.19</v>
      </c>
      <c r="AO65" s="105" t="s">
        <v>149</v>
      </c>
      <c r="AP65" s="105" t="s">
        <v>149</v>
      </c>
      <c r="AQ65" s="105" t="s">
        <v>149</v>
      </c>
      <c r="AR65" s="105" t="s">
        <v>149</v>
      </c>
      <c r="AS65" s="105" t="s">
        <v>149</v>
      </c>
      <c r="AT65" s="105">
        <v>2205932</v>
      </c>
      <c r="AU65" s="105" t="s">
        <v>150</v>
      </c>
      <c r="AV65" s="105" t="s">
        <v>151</v>
      </c>
      <c r="AW65" s="105"/>
      <c r="AX65" s="105" t="s">
        <v>152</v>
      </c>
      <c r="AY65" s="152">
        <v>6094373033263</v>
      </c>
      <c r="AZ65" s="155">
        <v>142660979867</v>
      </c>
      <c r="BA65" s="152">
        <v>142660979867</v>
      </c>
      <c r="BB65" s="105" t="s">
        <v>153</v>
      </c>
      <c r="BC65" s="105" t="s">
        <v>154</v>
      </c>
      <c r="BD65" s="105" t="s">
        <v>155</v>
      </c>
      <c r="BE65" s="105" t="s">
        <v>156</v>
      </c>
      <c r="BF65" s="105" t="s">
        <v>157</v>
      </c>
      <c r="BG65" s="105"/>
      <c r="BH65" s="105" t="s">
        <v>158</v>
      </c>
    </row>
    <row r="66" spans="2:60" x14ac:dyDescent="0.3">
      <c r="B66" s="22">
        <f t="shared" si="1"/>
        <v>62</v>
      </c>
      <c r="C66" s="22" t="str">
        <f t="shared" si="2"/>
        <v>LHR</v>
      </c>
      <c r="D66" s="22">
        <f t="shared" si="3"/>
        <v>45921</v>
      </c>
      <c r="E66" s="22">
        <f t="shared" si="4"/>
        <v>99431913895</v>
      </c>
      <c r="F66" s="22" t="str">
        <f t="shared" si="5"/>
        <v>PGB250002318</v>
      </c>
      <c r="G66" s="22" t="str">
        <f t="shared" si="6"/>
        <v>양재석</v>
      </c>
      <c r="H66" s="22" t="str">
        <f t="shared" si="7"/>
        <v>목록(Manifest)</v>
      </c>
      <c r="I66" s="22">
        <f t="shared" si="8"/>
        <v>47.86</v>
      </c>
      <c r="J66" s="22" t="str">
        <f t="shared" si="9"/>
        <v>INFOSCAPE (GBLHR)</v>
      </c>
      <c r="K66" s="22">
        <f t="shared" si="10"/>
        <v>1</v>
      </c>
      <c r="L66" s="45">
        <f t="shared" si="11"/>
        <v>0.31</v>
      </c>
      <c r="M66" s="45">
        <f t="shared" si="12"/>
        <v>0.6</v>
      </c>
      <c r="N66" s="45">
        <f t="shared" si="13"/>
        <v>0.6</v>
      </c>
      <c r="O66" s="45">
        <f t="shared" si="14"/>
        <v>1</v>
      </c>
      <c r="P66" s="25" t="str">
        <f t="shared" si="15"/>
        <v>PGB250002318</v>
      </c>
      <c r="Q66" s="46">
        <f>VLOOKUP(C66,MAPPING!$B$28:$G$30,2,0)+(O66-0.5)/0.5*VLOOKUP(C66,MAPPING!$B$28:$G$30,4,0)</f>
        <v>12720</v>
      </c>
      <c r="R66" s="118">
        <f t="shared" si="16"/>
        <v>4500</v>
      </c>
      <c r="S66" s="119">
        <f>VLOOKUP(H66,MAPPING!$B$3:$D$10,3,0)</f>
        <v>0</v>
      </c>
      <c r="T66" s="120">
        <f t="shared" si="17"/>
        <v>0</v>
      </c>
      <c r="U66" s="119" cm="1">
        <f t="array" ref="U66">IF(OR(ISNUMBER(SEARCH("대신대납",AH66)),ISNUMBER(SEARCH("대신 대납",AH66))),_xlfn.LET(
  _xlpm.s,AH66,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6" s="119">
        <f>(IF(VLOOKUP(VLOOKUP(AN66,MAPPING!$B$12:$D$17,2,1),MAPPING!$C$12:$E$17,2,0)=7000,0,VLOOKUP(VLOOKUP(AN66,MAPPING!$B$12:$D$17,2,1),MAPPING!$C$12:$E$17,2,0)))</f>
        <v>0</v>
      </c>
      <c r="W66" s="119">
        <f>IF(OR(ISNUMBER(SEARCH("대신대납",AH66)),ISNUMBER(SEARCH("대신 대납",AH66)),ISNUMBER(SEARCH("대신착불",AH66)),ISNUMBER(SEARCH("대신 착불",AH66))), 0,(K66*VLOOKUP(N66/K66,MAPPING!$B$19:$C$26,2,10)))</f>
        <v>0</v>
      </c>
      <c r="X66" s="119">
        <f>IF(LHR!F66='LHR 현지비용'!$F$2,'LHR 현지비용'!$D$2,0)</f>
        <v>0</v>
      </c>
      <c r="Y66" s="119">
        <f t="shared" si="18"/>
        <v>17220</v>
      </c>
      <c r="Z66" s="110"/>
      <c r="AA66" s="150">
        <v>45921</v>
      </c>
      <c r="AB66" s="105" t="s">
        <v>148</v>
      </c>
      <c r="AC66" s="105">
        <v>99431913895</v>
      </c>
      <c r="AD66" s="105" t="s">
        <v>276</v>
      </c>
      <c r="AE66" s="105" t="s">
        <v>277</v>
      </c>
      <c r="AF66" s="105">
        <v>1051705832</v>
      </c>
      <c r="AG66" s="105">
        <v>10803</v>
      </c>
      <c r="AH66" s="105"/>
      <c r="AI66" s="106">
        <v>1</v>
      </c>
      <c r="AJ66" s="107">
        <v>0.31</v>
      </c>
      <c r="AK66" s="107">
        <v>0.6</v>
      </c>
      <c r="AL66" s="107">
        <v>0.6</v>
      </c>
      <c r="AM66" s="105" t="s">
        <v>47</v>
      </c>
      <c r="AN66" s="107">
        <v>47.86</v>
      </c>
      <c r="AO66" s="105" t="s">
        <v>149</v>
      </c>
      <c r="AP66" s="105" t="s">
        <v>149</v>
      </c>
      <c r="AQ66" s="105" t="s">
        <v>149</v>
      </c>
      <c r="AR66" s="105" t="s">
        <v>149</v>
      </c>
      <c r="AS66" s="105" t="s">
        <v>149</v>
      </c>
      <c r="AT66" s="105">
        <v>2205932</v>
      </c>
      <c r="AU66" s="105" t="s">
        <v>150</v>
      </c>
      <c r="AV66" s="105" t="s">
        <v>151</v>
      </c>
      <c r="AW66" s="105"/>
      <c r="AX66" s="105" t="s">
        <v>152</v>
      </c>
      <c r="AY66" s="152">
        <v>6094373033264</v>
      </c>
      <c r="AZ66" s="155">
        <v>142660979959</v>
      </c>
      <c r="BA66" s="152">
        <v>142660979959</v>
      </c>
      <c r="BB66" s="105" t="s">
        <v>153</v>
      </c>
      <c r="BC66" s="105" t="s">
        <v>154</v>
      </c>
      <c r="BD66" s="105" t="s">
        <v>155</v>
      </c>
      <c r="BE66" s="105" t="s">
        <v>156</v>
      </c>
      <c r="BF66" s="105" t="s">
        <v>157</v>
      </c>
      <c r="BG66" s="105"/>
      <c r="BH66" s="105" t="s">
        <v>158</v>
      </c>
    </row>
    <row r="67" spans="2:60" x14ac:dyDescent="0.3">
      <c r="B67" s="22">
        <f t="shared" si="1"/>
        <v>63</v>
      </c>
      <c r="C67" s="22" t="str">
        <f t="shared" si="2"/>
        <v>LHR</v>
      </c>
      <c r="D67" s="22">
        <f t="shared" si="3"/>
        <v>45921</v>
      </c>
      <c r="E67" s="22">
        <f t="shared" si="4"/>
        <v>99431913895</v>
      </c>
      <c r="F67" s="22" t="str">
        <f t="shared" si="5"/>
        <v>PGB250002319</v>
      </c>
      <c r="G67" s="22" t="str">
        <f t="shared" si="6"/>
        <v>최광현</v>
      </c>
      <c r="H67" s="22" t="str">
        <f t="shared" si="7"/>
        <v>목록(Manifest)</v>
      </c>
      <c r="I67" s="22">
        <f t="shared" si="8"/>
        <v>50.56</v>
      </c>
      <c r="J67" s="22" t="str">
        <f t="shared" si="9"/>
        <v>INFOSCAPE (GBLHR)</v>
      </c>
      <c r="K67" s="22">
        <f t="shared" si="10"/>
        <v>1</v>
      </c>
      <c r="L67" s="45">
        <f t="shared" si="11"/>
        <v>1.1599999999999999</v>
      </c>
      <c r="M67" s="45">
        <f t="shared" si="12"/>
        <v>1</v>
      </c>
      <c r="N67" s="45">
        <f t="shared" si="13"/>
        <v>1.2</v>
      </c>
      <c r="O67" s="45">
        <f t="shared" si="14"/>
        <v>1.5</v>
      </c>
      <c r="P67" s="25" t="str">
        <f t="shared" si="15"/>
        <v>PGB250002319</v>
      </c>
      <c r="Q67" s="46">
        <f>VLOOKUP(C67,MAPPING!$B$28:$G$30,2,0)+(O67-0.5)/0.5*VLOOKUP(C67,MAPPING!$B$28:$G$30,4,0)</f>
        <v>15655</v>
      </c>
      <c r="R67" s="118">
        <f t="shared" si="16"/>
        <v>4500</v>
      </c>
      <c r="S67" s="119">
        <f>VLOOKUP(H67,MAPPING!$B$3:$D$10,3,0)</f>
        <v>0</v>
      </c>
      <c r="T67" s="120">
        <f t="shared" si="17"/>
        <v>0</v>
      </c>
      <c r="U67" s="119" cm="1">
        <f t="array" ref="U67">IF(OR(ISNUMBER(SEARCH("대신대납",AH67)),ISNUMBER(SEARCH("대신 대납",AH67))),_xlfn.LET(
  _xlpm.s,AH67,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7" s="119">
        <f>(IF(VLOOKUP(VLOOKUP(AN67,MAPPING!$B$12:$D$17,2,1),MAPPING!$C$12:$E$17,2,0)=7000,0,VLOOKUP(VLOOKUP(AN67,MAPPING!$B$12:$D$17,2,1),MAPPING!$C$12:$E$17,2,0)))</f>
        <v>0</v>
      </c>
      <c r="W67" s="119">
        <f>IF(OR(ISNUMBER(SEARCH("대신대납",AH67)),ISNUMBER(SEARCH("대신 대납",AH67)),ISNUMBER(SEARCH("대신착불",AH67)),ISNUMBER(SEARCH("대신 착불",AH67))), 0,(K67*VLOOKUP(N67/K67,MAPPING!$B$19:$C$26,2,10)))</f>
        <v>0</v>
      </c>
      <c r="X67" s="119">
        <f>IF(LHR!F67='LHR 현지비용'!$F$2,'LHR 현지비용'!$D$2,0)</f>
        <v>0</v>
      </c>
      <c r="Y67" s="119">
        <f t="shared" si="18"/>
        <v>20155</v>
      </c>
      <c r="Z67" s="110"/>
      <c r="AA67" s="150">
        <v>45921</v>
      </c>
      <c r="AB67" s="105" t="s">
        <v>148</v>
      </c>
      <c r="AC67" s="105">
        <v>99431913895</v>
      </c>
      <c r="AD67" s="105" t="s">
        <v>278</v>
      </c>
      <c r="AE67" s="105" t="s">
        <v>279</v>
      </c>
      <c r="AF67" s="105">
        <v>1088693697</v>
      </c>
      <c r="AG67" s="105">
        <v>12027</v>
      </c>
      <c r="AH67" s="105"/>
      <c r="AI67" s="106">
        <v>1</v>
      </c>
      <c r="AJ67" s="107">
        <v>1.1599999999999999</v>
      </c>
      <c r="AK67" s="107">
        <v>1</v>
      </c>
      <c r="AL67" s="107">
        <v>1.2</v>
      </c>
      <c r="AM67" s="105" t="s">
        <v>47</v>
      </c>
      <c r="AN67" s="107">
        <v>50.56</v>
      </c>
      <c r="AO67" s="105" t="s">
        <v>149</v>
      </c>
      <c r="AP67" s="105" t="s">
        <v>149</v>
      </c>
      <c r="AQ67" s="105" t="s">
        <v>149</v>
      </c>
      <c r="AR67" s="105" t="s">
        <v>149</v>
      </c>
      <c r="AS67" s="105" t="s">
        <v>149</v>
      </c>
      <c r="AT67" s="105">
        <v>2205932</v>
      </c>
      <c r="AU67" s="105" t="s">
        <v>150</v>
      </c>
      <c r="AV67" s="105" t="s">
        <v>151</v>
      </c>
      <c r="AW67" s="105"/>
      <c r="AX67" s="105" t="s">
        <v>152</v>
      </c>
      <c r="AY67" s="152">
        <v>6094373033265</v>
      </c>
      <c r="AZ67" s="155">
        <v>142660980051</v>
      </c>
      <c r="BA67" s="152">
        <v>142660980051</v>
      </c>
      <c r="BB67" s="105" t="s">
        <v>153</v>
      </c>
      <c r="BC67" s="105" t="s">
        <v>154</v>
      </c>
      <c r="BD67" s="105" t="s">
        <v>155</v>
      </c>
      <c r="BE67" s="105" t="s">
        <v>156</v>
      </c>
      <c r="BF67" s="105" t="s">
        <v>157</v>
      </c>
      <c r="BG67" s="105"/>
      <c r="BH67" s="105" t="s">
        <v>158</v>
      </c>
    </row>
    <row r="68" spans="2:60" x14ac:dyDescent="0.3">
      <c r="B68" s="22">
        <f t="shared" si="1"/>
        <v>64</v>
      </c>
      <c r="C68" s="22" t="str">
        <f t="shared" si="2"/>
        <v>LHR</v>
      </c>
      <c r="D68" s="22">
        <f t="shared" si="3"/>
        <v>45921</v>
      </c>
      <c r="E68" s="22">
        <f t="shared" si="4"/>
        <v>99431913895</v>
      </c>
      <c r="F68" s="22" t="str">
        <f t="shared" si="5"/>
        <v>PGB250002320</v>
      </c>
      <c r="G68" s="22" t="str">
        <f t="shared" si="6"/>
        <v>박종현</v>
      </c>
      <c r="H68" s="22" t="str">
        <f t="shared" si="7"/>
        <v>목록(Manifest)</v>
      </c>
      <c r="I68" s="22">
        <f t="shared" si="8"/>
        <v>73.64</v>
      </c>
      <c r="J68" s="22" t="str">
        <f t="shared" si="9"/>
        <v>INFOSCAPE (GBLHR)</v>
      </c>
      <c r="K68" s="22">
        <f t="shared" si="10"/>
        <v>1</v>
      </c>
      <c r="L68" s="45">
        <f t="shared" si="11"/>
        <v>0.1</v>
      </c>
      <c r="M68" s="45">
        <f t="shared" si="12"/>
        <v>0.2</v>
      </c>
      <c r="N68" s="45">
        <f t="shared" si="13"/>
        <v>0.2</v>
      </c>
      <c r="O68" s="45">
        <f t="shared" si="14"/>
        <v>0.5</v>
      </c>
      <c r="P68" s="25" t="str">
        <f t="shared" si="15"/>
        <v>PGB250002320</v>
      </c>
      <c r="Q68" s="46">
        <f>VLOOKUP(C68,MAPPING!$B$28:$G$30,2,0)+(O68-0.5)/0.5*VLOOKUP(C68,MAPPING!$B$28:$G$30,4,0)</f>
        <v>9785</v>
      </c>
      <c r="R68" s="118">
        <f t="shared" si="16"/>
        <v>4500</v>
      </c>
      <c r="S68" s="119">
        <f>VLOOKUP(H68,MAPPING!$B$3:$D$10,3,0)</f>
        <v>0</v>
      </c>
      <c r="T68" s="120">
        <f t="shared" si="17"/>
        <v>0</v>
      </c>
      <c r="U68" s="119" cm="1">
        <f t="array" ref="U68">IF(OR(ISNUMBER(SEARCH("대신대납",AH68)),ISNUMBER(SEARCH("대신 대납",AH68))),_xlfn.LET(
  _xlpm.s,AH68,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8" s="119">
        <f>(IF(VLOOKUP(VLOOKUP(AN68,MAPPING!$B$12:$D$17,2,1),MAPPING!$C$12:$E$17,2,0)=7000,0,VLOOKUP(VLOOKUP(AN68,MAPPING!$B$12:$D$17,2,1),MAPPING!$C$12:$E$17,2,0)))</f>
        <v>0</v>
      </c>
      <c r="W68" s="119">
        <f>IF(OR(ISNUMBER(SEARCH("대신대납",AH68)),ISNUMBER(SEARCH("대신 대납",AH68)),ISNUMBER(SEARCH("대신착불",AH68)),ISNUMBER(SEARCH("대신 착불",AH68))), 0,(K68*VLOOKUP(N68/K68,MAPPING!$B$19:$C$26,2,10)))</f>
        <v>0</v>
      </c>
      <c r="X68" s="119">
        <f>IF(LHR!F68='LHR 현지비용'!$F$2,'LHR 현지비용'!$D$2,0)</f>
        <v>0</v>
      </c>
      <c r="Y68" s="119">
        <f t="shared" si="18"/>
        <v>14285</v>
      </c>
      <c r="Z68" s="110"/>
      <c r="AA68" s="150">
        <v>45921</v>
      </c>
      <c r="AB68" s="105" t="s">
        <v>148</v>
      </c>
      <c r="AC68" s="105">
        <v>99431913895</v>
      </c>
      <c r="AD68" s="105" t="s">
        <v>280</v>
      </c>
      <c r="AE68" s="105" t="s">
        <v>281</v>
      </c>
      <c r="AF68" s="105">
        <v>1097999769</v>
      </c>
      <c r="AG68" s="105">
        <v>22383</v>
      </c>
      <c r="AH68" s="105"/>
      <c r="AI68" s="106">
        <v>1</v>
      </c>
      <c r="AJ68" s="107">
        <v>0.1</v>
      </c>
      <c r="AK68" s="107">
        <v>0.2</v>
      </c>
      <c r="AL68" s="107">
        <v>0.2</v>
      </c>
      <c r="AM68" s="105" t="s">
        <v>47</v>
      </c>
      <c r="AN68" s="107">
        <v>73.64</v>
      </c>
      <c r="AO68" s="105" t="s">
        <v>149</v>
      </c>
      <c r="AP68" s="105" t="s">
        <v>149</v>
      </c>
      <c r="AQ68" s="105" t="s">
        <v>149</v>
      </c>
      <c r="AR68" s="105" t="s">
        <v>149</v>
      </c>
      <c r="AS68" s="105" t="s">
        <v>149</v>
      </c>
      <c r="AT68" s="105">
        <v>2205932</v>
      </c>
      <c r="AU68" s="105" t="s">
        <v>150</v>
      </c>
      <c r="AV68" s="105" t="s">
        <v>151</v>
      </c>
      <c r="AW68" s="105"/>
      <c r="AX68" s="105" t="s">
        <v>152</v>
      </c>
      <c r="AY68" s="152">
        <v>6094373033266</v>
      </c>
      <c r="AZ68" s="155">
        <v>142660980081</v>
      </c>
      <c r="BA68" s="152">
        <v>142660980081</v>
      </c>
      <c r="BB68" s="105" t="s">
        <v>153</v>
      </c>
      <c r="BC68" s="105" t="s">
        <v>154</v>
      </c>
      <c r="BD68" s="105" t="s">
        <v>155</v>
      </c>
      <c r="BE68" s="105" t="s">
        <v>156</v>
      </c>
      <c r="BF68" s="105" t="s">
        <v>157</v>
      </c>
      <c r="BG68" s="105"/>
      <c r="BH68" s="105" t="s">
        <v>158</v>
      </c>
    </row>
    <row r="69" spans="2:60" x14ac:dyDescent="0.3">
      <c r="B69" s="22">
        <f t="shared" si="1"/>
        <v>65</v>
      </c>
      <c r="C69" s="22" t="str">
        <f t="shared" si="2"/>
        <v>LHR</v>
      </c>
      <c r="D69" s="22">
        <f t="shared" si="3"/>
        <v>45921</v>
      </c>
      <c r="E69" s="22">
        <f t="shared" si="4"/>
        <v>99431913895</v>
      </c>
      <c r="F69" s="22" t="str">
        <f t="shared" si="5"/>
        <v>PGB250002321</v>
      </c>
      <c r="G69" s="22" t="str">
        <f t="shared" si="6"/>
        <v>오재돌</v>
      </c>
      <c r="H69" s="22" t="str">
        <f t="shared" si="7"/>
        <v>목록(Manifest)</v>
      </c>
      <c r="I69" s="22">
        <f t="shared" si="8"/>
        <v>18.89</v>
      </c>
      <c r="J69" s="22" t="str">
        <f t="shared" si="9"/>
        <v>INFOSCAPE (GBLHR)</v>
      </c>
      <c r="K69" s="22">
        <f t="shared" si="10"/>
        <v>1</v>
      </c>
      <c r="L69" s="45">
        <f t="shared" si="11"/>
        <v>0.35</v>
      </c>
      <c r="M69" s="45">
        <f t="shared" si="12"/>
        <v>0.4</v>
      </c>
      <c r="N69" s="45">
        <f t="shared" si="13"/>
        <v>0.4</v>
      </c>
      <c r="O69" s="45">
        <f t="shared" si="14"/>
        <v>0.5</v>
      </c>
      <c r="P69" s="25" t="str">
        <f t="shared" si="15"/>
        <v>PGB250002321</v>
      </c>
      <c r="Q69" s="46">
        <f>VLOOKUP(C69,MAPPING!$B$28:$G$30,2,0)+(O69-0.5)/0.5*VLOOKUP(C69,MAPPING!$B$28:$G$30,4,0)</f>
        <v>9785</v>
      </c>
      <c r="R69" s="118">
        <f t="shared" si="16"/>
        <v>4500</v>
      </c>
      <c r="S69" s="119">
        <f>VLOOKUP(H69,MAPPING!$B$3:$D$10,3,0)</f>
        <v>0</v>
      </c>
      <c r="T69" s="120">
        <f t="shared" si="17"/>
        <v>0</v>
      </c>
      <c r="U69" s="119" cm="1">
        <f t="array" ref="U69">IF(OR(ISNUMBER(SEARCH("대신대납",AH69)),ISNUMBER(SEARCH("대신 대납",AH69))),_xlfn.LET(
  _xlpm.s,AH69,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69" s="119">
        <f>(IF(VLOOKUP(VLOOKUP(AN69,MAPPING!$B$12:$D$17,2,1),MAPPING!$C$12:$E$17,2,0)=7000,0,VLOOKUP(VLOOKUP(AN69,MAPPING!$B$12:$D$17,2,1),MAPPING!$C$12:$E$17,2,0)))</f>
        <v>0</v>
      </c>
      <c r="W69" s="119">
        <f>IF(OR(ISNUMBER(SEARCH("대신대납",AH69)),ISNUMBER(SEARCH("대신 대납",AH69)),ISNUMBER(SEARCH("대신착불",AH69)),ISNUMBER(SEARCH("대신 착불",AH69))), 0,(K69*VLOOKUP(N69/K69,MAPPING!$B$19:$C$26,2,10)))</f>
        <v>0</v>
      </c>
      <c r="X69" s="119">
        <f>IF(LHR!F69='LHR 현지비용'!$F$2,'LHR 현지비용'!$D$2,0)</f>
        <v>0</v>
      </c>
      <c r="Y69" s="119">
        <f t="shared" si="18"/>
        <v>14285</v>
      </c>
      <c r="Z69" s="110"/>
      <c r="AA69" s="150">
        <v>45921</v>
      </c>
      <c r="AB69" s="105" t="s">
        <v>148</v>
      </c>
      <c r="AC69" s="105">
        <v>99431913895</v>
      </c>
      <c r="AD69" s="105" t="s">
        <v>282</v>
      </c>
      <c r="AE69" s="105" t="s">
        <v>160</v>
      </c>
      <c r="AF69" s="105">
        <v>1095439212</v>
      </c>
      <c r="AG69" s="105">
        <v>16546</v>
      </c>
      <c r="AH69" s="105"/>
      <c r="AI69" s="106">
        <v>1</v>
      </c>
      <c r="AJ69" s="107">
        <v>0.35</v>
      </c>
      <c r="AK69" s="107">
        <v>0.4</v>
      </c>
      <c r="AL69" s="107">
        <v>0.4</v>
      </c>
      <c r="AM69" s="105" t="s">
        <v>47</v>
      </c>
      <c r="AN69" s="107">
        <v>18.89</v>
      </c>
      <c r="AO69" s="105" t="s">
        <v>149</v>
      </c>
      <c r="AP69" s="105" t="s">
        <v>149</v>
      </c>
      <c r="AQ69" s="105" t="s">
        <v>149</v>
      </c>
      <c r="AR69" s="105" t="s">
        <v>149</v>
      </c>
      <c r="AS69" s="105" t="s">
        <v>149</v>
      </c>
      <c r="AT69" s="105">
        <v>2205932</v>
      </c>
      <c r="AU69" s="105" t="s">
        <v>150</v>
      </c>
      <c r="AV69" s="105" t="s">
        <v>151</v>
      </c>
      <c r="AW69" s="105"/>
      <c r="AX69" s="105" t="s">
        <v>152</v>
      </c>
      <c r="AY69" s="152">
        <v>6094373033267</v>
      </c>
      <c r="AZ69" s="155">
        <v>142660980087</v>
      </c>
      <c r="BA69" s="152">
        <v>142660980087</v>
      </c>
      <c r="BB69" s="105" t="s">
        <v>153</v>
      </c>
      <c r="BC69" s="105" t="s">
        <v>154</v>
      </c>
      <c r="BD69" s="105" t="s">
        <v>155</v>
      </c>
      <c r="BE69" s="105" t="s">
        <v>156</v>
      </c>
      <c r="BF69" s="105" t="s">
        <v>157</v>
      </c>
      <c r="BG69" s="105"/>
      <c r="BH69" s="105" t="s">
        <v>158</v>
      </c>
    </row>
    <row r="70" spans="2:60" x14ac:dyDescent="0.3">
      <c r="B70" s="22">
        <f t="shared" ref="B70:B96" si="19">ROW()-4</f>
        <v>66</v>
      </c>
      <c r="C70" s="22" t="str">
        <f t="shared" ref="C70:C96" si="20">AB70</f>
        <v>LHR</v>
      </c>
      <c r="D70" s="22">
        <f t="shared" ref="D70:D96" si="21">AA70</f>
        <v>45921</v>
      </c>
      <c r="E70" s="22">
        <f t="shared" ref="E70:E96" si="22">AC70</f>
        <v>99431913895</v>
      </c>
      <c r="F70" s="22" t="str">
        <f t="shared" ref="F70:F96" si="23">AD70</f>
        <v>PGB250002322</v>
      </c>
      <c r="G70" s="22" t="str">
        <f t="shared" ref="G70:G96" si="24">AE70</f>
        <v>이공우</v>
      </c>
      <c r="H70" s="22" t="str">
        <f t="shared" ref="H70:H96" si="25">AM70</f>
        <v>목록(Manifest)</v>
      </c>
      <c r="I70" s="22">
        <f t="shared" ref="I70:I96" si="26">AN70</f>
        <v>29.87</v>
      </c>
      <c r="J70" s="22" t="str">
        <f t="shared" ref="J70:J96" si="27">AU70</f>
        <v>INFOSCAPE (GBLHR)</v>
      </c>
      <c r="K70" s="22">
        <f t="shared" ref="K70:K96" si="28">AI70</f>
        <v>1</v>
      </c>
      <c r="L70" s="45">
        <f t="shared" ref="L70:L96" si="29">AJ70</f>
        <v>8.5399999999999991</v>
      </c>
      <c r="M70" s="45">
        <f t="shared" ref="M70:M96" si="30">AK70</f>
        <v>7.6</v>
      </c>
      <c r="N70" s="45">
        <f t="shared" ref="N70:N96" si="31">AL70</f>
        <v>9</v>
      </c>
      <c r="O70" s="45">
        <f t="shared" ref="O70:O96" si="32">CEILING(N70,0.5)</f>
        <v>9</v>
      </c>
      <c r="P70" s="25" t="str">
        <f t="shared" ref="P70:P96" si="33">AD70</f>
        <v>PGB250002322</v>
      </c>
      <c r="Q70" s="46">
        <f>VLOOKUP(C70,MAPPING!$B$28:$G$30,2,0)+(O70-0.5)/0.5*VLOOKUP(C70,MAPPING!$B$28:$G$30,4,0)</f>
        <v>59680</v>
      </c>
      <c r="R70" s="118">
        <f t="shared" ref="R70:R96" si="34">IF(C70="LHR",4500,0)</f>
        <v>4500</v>
      </c>
      <c r="S70" s="119">
        <f>VLOOKUP(H70,MAPPING!$B$3:$D$10,3,0)</f>
        <v>0</v>
      </c>
      <c r="T70" s="120">
        <f t="shared" ref="T70:T96" si="35">1500*(K70-1)</f>
        <v>0</v>
      </c>
      <c r="U70" s="119" cm="1">
        <f t="array" ref="U70">IF(OR(ISNUMBER(SEARCH("대신대납",AH70)),ISNUMBER(SEARCH("대신 대납",AH70))),_xlfn.LET(
  _xlpm.s,AH70,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0" s="119">
        <f>(IF(VLOOKUP(VLOOKUP(AN70,MAPPING!$B$12:$D$17,2,1),MAPPING!$C$12:$E$17,2,0)=7000,0,VLOOKUP(VLOOKUP(AN70,MAPPING!$B$12:$D$17,2,1),MAPPING!$C$12:$E$17,2,0)))</f>
        <v>0</v>
      </c>
      <c r="W70" s="119">
        <f>IF(OR(ISNUMBER(SEARCH("대신대납",AH70)),ISNUMBER(SEARCH("대신 대납",AH70)),ISNUMBER(SEARCH("대신착불",AH70)),ISNUMBER(SEARCH("대신 착불",AH70))), 0,(K70*VLOOKUP(N70/K70,MAPPING!$B$19:$C$26,2,10)))</f>
        <v>1000</v>
      </c>
      <c r="X70" s="119">
        <f>IF(LHR!F70='LHR 현지비용'!$F$2,'LHR 현지비용'!$D$2,0)</f>
        <v>0</v>
      </c>
      <c r="Y70" s="119">
        <f t="shared" ref="Y70:Y96" si="36">IF(OR(ISNUMBER(SEARCH("적하삭제",AH70)),ISNUMBER(SEARCH("적하 삭제",AH70))),0,SUM(Q70:X70))</f>
        <v>65180</v>
      </c>
      <c r="Z70" s="110"/>
      <c r="AA70" s="150">
        <v>45921</v>
      </c>
      <c r="AB70" s="105" t="s">
        <v>148</v>
      </c>
      <c r="AC70" s="105">
        <v>99431913895</v>
      </c>
      <c r="AD70" s="105" t="s">
        <v>283</v>
      </c>
      <c r="AE70" s="105" t="s">
        <v>140</v>
      </c>
      <c r="AF70" s="105">
        <v>1032774163</v>
      </c>
      <c r="AG70" s="105">
        <v>1023</v>
      </c>
      <c r="AH70" s="105"/>
      <c r="AI70" s="106">
        <v>1</v>
      </c>
      <c r="AJ70" s="107">
        <v>8.5399999999999991</v>
      </c>
      <c r="AK70" s="107">
        <v>7.6</v>
      </c>
      <c r="AL70" s="107">
        <v>9</v>
      </c>
      <c r="AM70" s="105" t="s">
        <v>47</v>
      </c>
      <c r="AN70" s="107">
        <v>29.87</v>
      </c>
      <c r="AO70" s="105" t="s">
        <v>149</v>
      </c>
      <c r="AP70" s="105" t="s">
        <v>149</v>
      </c>
      <c r="AQ70" s="105" t="s">
        <v>149</v>
      </c>
      <c r="AR70" s="105" t="s">
        <v>149</v>
      </c>
      <c r="AS70" s="105" t="s">
        <v>149</v>
      </c>
      <c r="AT70" s="105">
        <v>2205932</v>
      </c>
      <c r="AU70" s="105" t="s">
        <v>150</v>
      </c>
      <c r="AV70" s="105" t="s">
        <v>151</v>
      </c>
      <c r="AW70" s="105"/>
      <c r="AX70" s="105" t="s">
        <v>152</v>
      </c>
      <c r="AY70" s="152">
        <v>6094373033268</v>
      </c>
      <c r="AZ70" s="155">
        <v>142660980122</v>
      </c>
      <c r="BA70" s="152">
        <v>142660980122</v>
      </c>
      <c r="BB70" s="105" t="s">
        <v>153</v>
      </c>
      <c r="BC70" s="105" t="s">
        <v>154</v>
      </c>
      <c r="BD70" s="105" t="s">
        <v>155</v>
      </c>
      <c r="BE70" s="105" t="s">
        <v>156</v>
      </c>
      <c r="BF70" s="105" t="s">
        <v>157</v>
      </c>
      <c r="BG70" s="105"/>
      <c r="BH70" s="105" t="s">
        <v>158</v>
      </c>
    </row>
    <row r="71" spans="2:60" x14ac:dyDescent="0.3">
      <c r="B71" s="22">
        <f t="shared" si="19"/>
        <v>67</v>
      </c>
      <c r="C71" s="22" t="str">
        <f t="shared" si="20"/>
        <v>LHR</v>
      </c>
      <c r="D71" s="22">
        <f t="shared" si="21"/>
        <v>45921</v>
      </c>
      <c r="E71" s="22">
        <f t="shared" si="22"/>
        <v>99431913895</v>
      </c>
      <c r="F71" s="22" t="str">
        <f t="shared" si="23"/>
        <v>PGB250002323</v>
      </c>
      <c r="G71" s="22" t="str">
        <f t="shared" si="24"/>
        <v>김하은</v>
      </c>
      <c r="H71" s="22" t="str">
        <f t="shared" si="25"/>
        <v>목록(Manifest)</v>
      </c>
      <c r="I71" s="22">
        <f t="shared" si="26"/>
        <v>111.14</v>
      </c>
      <c r="J71" s="22" t="str">
        <f t="shared" si="27"/>
        <v>INFOSCAPE (GBLHR)</v>
      </c>
      <c r="K71" s="22">
        <f t="shared" si="28"/>
        <v>1</v>
      </c>
      <c r="L71" s="45">
        <f t="shared" si="29"/>
        <v>1.34</v>
      </c>
      <c r="M71" s="45">
        <f t="shared" si="30"/>
        <v>1.3</v>
      </c>
      <c r="N71" s="45">
        <f t="shared" si="31"/>
        <v>1.4</v>
      </c>
      <c r="O71" s="45">
        <f t="shared" si="32"/>
        <v>1.5</v>
      </c>
      <c r="P71" s="25" t="str">
        <f t="shared" si="33"/>
        <v>PGB250002323</v>
      </c>
      <c r="Q71" s="46">
        <f>VLOOKUP(C71,MAPPING!$B$28:$G$30,2,0)+(O71-0.5)/0.5*VLOOKUP(C71,MAPPING!$B$28:$G$30,4,0)</f>
        <v>15655</v>
      </c>
      <c r="R71" s="118">
        <f t="shared" si="34"/>
        <v>4500</v>
      </c>
      <c r="S71" s="119">
        <f>VLOOKUP(H71,MAPPING!$B$3:$D$10,3,0)</f>
        <v>0</v>
      </c>
      <c r="T71" s="120">
        <f t="shared" si="35"/>
        <v>0</v>
      </c>
      <c r="U71" s="119" cm="1">
        <f t="array" ref="U71">IF(OR(ISNUMBER(SEARCH("대신대납",AH71)),ISNUMBER(SEARCH("대신 대납",AH71))),_xlfn.LET(
  _xlpm.s,AH71,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1" s="119">
        <f>(IF(VLOOKUP(VLOOKUP(AN71,MAPPING!$B$12:$D$17,2,1),MAPPING!$C$12:$E$17,2,0)=7000,0,VLOOKUP(VLOOKUP(AN71,MAPPING!$B$12:$D$17,2,1),MAPPING!$C$12:$E$17,2,0)))</f>
        <v>0</v>
      </c>
      <c r="W71" s="119">
        <f>IF(OR(ISNUMBER(SEARCH("대신대납",AH71)),ISNUMBER(SEARCH("대신 대납",AH71)),ISNUMBER(SEARCH("대신착불",AH71)),ISNUMBER(SEARCH("대신 착불",AH71))), 0,(K71*VLOOKUP(N71/K71,MAPPING!$B$19:$C$26,2,10)))</f>
        <v>0</v>
      </c>
      <c r="X71" s="119">
        <f>IF(LHR!F71='LHR 현지비용'!$F$2,'LHR 현지비용'!$D$2,0)</f>
        <v>0</v>
      </c>
      <c r="Y71" s="119">
        <f t="shared" si="36"/>
        <v>20155</v>
      </c>
      <c r="Z71" s="110"/>
      <c r="AA71" s="150">
        <v>45921</v>
      </c>
      <c r="AB71" s="105" t="s">
        <v>148</v>
      </c>
      <c r="AC71" s="105">
        <v>99431913895</v>
      </c>
      <c r="AD71" s="105" t="s">
        <v>284</v>
      </c>
      <c r="AE71" s="105" t="s">
        <v>285</v>
      </c>
      <c r="AF71" s="105">
        <v>1066911504</v>
      </c>
      <c r="AG71" s="105">
        <v>42147</v>
      </c>
      <c r="AH71" s="105"/>
      <c r="AI71" s="106">
        <v>1</v>
      </c>
      <c r="AJ71" s="107">
        <v>1.34</v>
      </c>
      <c r="AK71" s="107">
        <v>1.3</v>
      </c>
      <c r="AL71" s="107">
        <v>1.4</v>
      </c>
      <c r="AM71" s="105" t="s">
        <v>47</v>
      </c>
      <c r="AN71" s="107">
        <v>111.14</v>
      </c>
      <c r="AO71" s="105" t="s">
        <v>149</v>
      </c>
      <c r="AP71" s="105" t="s">
        <v>149</v>
      </c>
      <c r="AQ71" s="105" t="s">
        <v>149</v>
      </c>
      <c r="AR71" s="105" t="s">
        <v>149</v>
      </c>
      <c r="AS71" s="105" t="s">
        <v>149</v>
      </c>
      <c r="AT71" s="105">
        <v>2205932</v>
      </c>
      <c r="AU71" s="105" t="s">
        <v>150</v>
      </c>
      <c r="AV71" s="105" t="s">
        <v>151</v>
      </c>
      <c r="AW71" s="105"/>
      <c r="AX71" s="105" t="s">
        <v>152</v>
      </c>
      <c r="AY71" s="152">
        <v>6094373033269</v>
      </c>
      <c r="AZ71" s="155">
        <v>142660980209</v>
      </c>
      <c r="BA71" s="152">
        <v>142660980209</v>
      </c>
      <c r="BB71" s="105" t="s">
        <v>153</v>
      </c>
      <c r="BC71" s="105" t="s">
        <v>154</v>
      </c>
      <c r="BD71" s="105" t="s">
        <v>155</v>
      </c>
      <c r="BE71" s="105" t="s">
        <v>156</v>
      </c>
      <c r="BF71" s="105" t="s">
        <v>157</v>
      </c>
      <c r="BG71" s="105"/>
      <c r="BH71" s="105" t="s">
        <v>158</v>
      </c>
    </row>
    <row r="72" spans="2:60" x14ac:dyDescent="0.3">
      <c r="B72" s="22">
        <f t="shared" si="19"/>
        <v>68</v>
      </c>
      <c r="C72" s="22" t="str">
        <f t="shared" si="20"/>
        <v>LHR</v>
      </c>
      <c r="D72" s="22">
        <f t="shared" si="21"/>
        <v>45921</v>
      </c>
      <c r="E72" s="22">
        <f t="shared" si="22"/>
        <v>99431913895</v>
      </c>
      <c r="F72" s="22" t="str">
        <f t="shared" si="23"/>
        <v>PGB250002324</v>
      </c>
      <c r="G72" s="22" t="str">
        <f t="shared" si="24"/>
        <v>김정관</v>
      </c>
      <c r="H72" s="22" t="str">
        <f t="shared" si="25"/>
        <v>목록(Manifest)</v>
      </c>
      <c r="I72" s="22">
        <f t="shared" si="26"/>
        <v>10.83</v>
      </c>
      <c r="J72" s="22" t="str">
        <f t="shared" si="27"/>
        <v>INFOSCAPE (GBLHR)</v>
      </c>
      <c r="K72" s="22">
        <f t="shared" si="28"/>
        <v>1</v>
      </c>
      <c r="L72" s="45">
        <f t="shared" si="29"/>
        <v>0.24</v>
      </c>
      <c r="M72" s="45">
        <f t="shared" si="30"/>
        <v>0.2</v>
      </c>
      <c r="N72" s="45">
        <f t="shared" si="31"/>
        <v>0.3</v>
      </c>
      <c r="O72" s="45">
        <f t="shared" si="32"/>
        <v>0.5</v>
      </c>
      <c r="P72" s="25" t="str">
        <f t="shared" si="33"/>
        <v>PGB250002324</v>
      </c>
      <c r="Q72" s="46">
        <f>VLOOKUP(C72,MAPPING!$B$28:$G$30,2,0)+(O72-0.5)/0.5*VLOOKUP(C72,MAPPING!$B$28:$G$30,4,0)</f>
        <v>9785</v>
      </c>
      <c r="R72" s="118">
        <f t="shared" si="34"/>
        <v>4500</v>
      </c>
      <c r="S72" s="119">
        <f>VLOOKUP(H72,MAPPING!$B$3:$D$10,3,0)</f>
        <v>0</v>
      </c>
      <c r="T72" s="120">
        <f t="shared" si="35"/>
        <v>0</v>
      </c>
      <c r="U72" s="119" cm="1">
        <f t="array" ref="U72">IF(OR(ISNUMBER(SEARCH("대신대납",AH72)),ISNUMBER(SEARCH("대신 대납",AH72))),_xlfn.LET(
  _xlpm.s,AH72,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2" s="119">
        <f>(IF(VLOOKUP(VLOOKUP(AN72,MAPPING!$B$12:$D$17,2,1),MAPPING!$C$12:$E$17,2,0)=7000,0,VLOOKUP(VLOOKUP(AN72,MAPPING!$B$12:$D$17,2,1),MAPPING!$C$12:$E$17,2,0)))</f>
        <v>0</v>
      </c>
      <c r="W72" s="119">
        <f>IF(OR(ISNUMBER(SEARCH("대신대납",AH72)),ISNUMBER(SEARCH("대신 대납",AH72)),ISNUMBER(SEARCH("대신착불",AH72)),ISNUMBER(SEARCH("대신 착불",AH72))), 0,(K72*VLOOKUP(N72/K72,MAPPING!$B$19:$C$26,2,10)))</f>
        <v>0</v>
      </c>
      <c r="X72" s="119">
        <f>IF(LHR!F72='LHR 현지비용'!$F$2,'LHR 현지비용'!$D$2,0)</f>
        <v>0</v>
      </c>
      <c r="Y72" s="119">
        <f t="shared" si="36"/>
        <v>14285</v>
      </c>
      <c r="Z72" s="110"/>
      <c r="AA72" s="150">
        <v>45921</v>
      </c>
      <c r="AB72" s="105" t="s">
        <v>148</v>
      </c>
      <c r="AC72" s="105">
        <v>99431913895</v>
      </c>
      <c r="AD72" s="105" t="s">
        <v>286</v>
      </c>
      <c r="AE72" s="105" t="s">
        <v>287</v>
      </c>
      <c r="AF72" s="105">
        <v>1046286719</v>
      </c>
      <c r="AG72" s="105">
        <v>61686</v>
      </c>
      <c r="AH72" s="105"/>
      <c r="AI72" s="106">
        <v>1</v>
      </c>
      <c r="AJ72" s="107">
        <v>0.24</v>
      </c>
      <c r="AK72" s="107">
        <v>0.2</v>
      </c>
      <c r="AL72" s="107">
        <v>0.3</v>
      </c>
      <c r="AM72" s="105" t="s">
        <v>47</v>
      </c>
      <c r="AN72" s="107">
        <v>10.83</v>
      </c>
      <c r="AO72" s="105" t="s">
        <v>149</v>
      </c>
      <c r="AP72" s="105" t="s">
        <v>149</v>
      </c>
      <c r="AQ72" s="105" t="s">
        <v>149</v>
      </c>
      <c r="AR72" s="105" t="s">
        <v>149</v>
      </c>
      <c r="AS72" s="105" t="s">
        <v>149</v>
      </c>
      <c r="AT72" s="105">
        <v>2205932</v>
      </c>
      <c r="AU72" s="105" t="s">
        <v>150</v>
      </c>
      <c r="AV72" s="105" t="s">
        <v>151</v>
      </c>
      <c r="AW72" s="105"/>
      <c r="AX72" s="105" t="s">
        <v>152</v>
      </c>
      <c r="AY72" s="152">
        <v>6094373033270</v>
      </c>
      <c r="AZ72" s="155">
        <v>142660980236</v>
      </c>
      <c r="BA72" s="152">
        <v>142660980236</v>
      </c>
      <c r="BB72" s="105" t="s">
        <v>153</v>
      </c>
      <c r="BC72" s="105" t="s">
        <v>154</v>
      </c>
      <c r="BD72" s="105" t="s">
        <v>155</v>
      </c>
      <c r="BE72" s="105" t="s">
        <v>156</v>
      </c>
      <c r="BF72" s="105" t="s">
        <v>157</v>
      </c>
      <c r="BG72" s="105"/>
      <c r="BH72" s="105" t="s">
        <v>158</v>
      </c>
    </row>
    <row r="73" spans="2:60" x14ac:dyDescent="0.3">
      <c r="B73" s="22">
        <f t="shared" si="19"/>
        <v>69</v>
      </c>
      <c r="C73" s="22" t="str">
        <f t="shared" si="20"/>
        <v>LHR</v>
      </c>
      <c r="D73" s="22">
        <f t="shared" si="21"/>
        <v>45921</v>
      </c>
      <c r="E73" s="22">
        <f t="shared" si="22"/>
        <v>99431913895</v>
      </c>
      <c r="F73" s="22" t="str">
        <f t="shared" si="23"/>
        <v>PGB250002325</v>
      </c>
      <c r="G73" s="22" t="str">
        <f t="shared" si="24"/>
        <v>김찬미</v>
      </c>
      <c r="H73" s="22" t="str">
        <f t="shared" si="25"/>
        <v>간이(Simple)</v>
      </c>
      <c r="I73" s="22">
        <f t="shared" si="26"/>
        <v>284.72000000000003</v>
      </c>
      <c r="J73" s="22" t="str">
        <f t="shared" si="27"/>
        <v>INFOSCAPE (GBLHR)</v>
      </c>
      <c r="K73" s="22">
        <f t="shared" si="28"/>
        <v>1</v>
      </c>
      <c r="L73" s="45">
        <f t="shared" si="29"/>
        <v>0.94</v>
      </c>
      <c r="M73" s="45">
        <f t="shared" si="30"/>
        <v>0.2</v>
      </c>
      <c r="N73" s="45">
        <f t="shared" si="31"/>
        <v>1</v>
      </c>
      <c r="O73" s="45">
        <f t="shared" si="32"/>
        <v>1</v>
      </c>
      <c r="P73" s="25" t="str">
        <f t="shared" si="33"/>
        <v>PGB250002325</v>
      </c>
      <c r="Q73" s="46">
        <f>VLOOKUP(C73,MAPPING!$B$28:$G$30,2,0)+(O73-0.5)/0.5*VLOOKUP(C73,MAPPING!$B$28:$G$30,4,0)</f>
        <v>12720</v>
      </c>
      <c r="R73" s="118">
        <f t="shared" si="34"/>
        <v>4500</v>
      </c>
      <c r="S73" s="119">
        <f>VLOOKUP(H73,MAPPING!$B$3:$D$10,3,0)</f>
        <v>1700</v>
      </c>
      <c r="T73" s="120">
        <f t="shared" si="35"/>
        <v>0</v>
      </c>
      <c r="U73" s="119" cm="1">
        <f t="array" ref="U73">IF(OR(ISNUMBER(SEARCH("대신대납",AH73)),ISNUMBER(SEARCH("대신 대납",AH73))),_xlfn.LET(
  _xlpm.s,AH73,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3" s="119">
        <f>(IF(VLOOKUP(VLOOKUP(AN73,MAPPING!$B$12:$D$17,2,1),MAPPING!$C$12:$E$17,2,0)=7000,0,VLOOKUP(VLOOKUP(AN73,MAPPING!$B$12:$D$17,2,1),MAPPING!$C$12:$E$17,2,0)))</f>
        <v>0</v>
      </c>
      <c r="W73" s="119">
        <f>IF(OR(ISNUMBER(SEARCH("대신대납",AH73)),ISNUMBER(SEARCH("대신 대납",AH73)),ISNUMBER(SEARCH("대신착불",AH73)),ISNUMBER(SEARCH("대신 착불",AH73))), 0,(K73*VLOOKUP(N73/K73,MAPPING!$B$19:$C$26,2,10)))</f>
        <v>0</v>
      </c>
      <c r="X73" s="119">
        <f>IF(LHR!F73='LHR 현지비용'!$F$2,'LHR 현지비용'!$D$2,0)</f>
        <v>0</v>
      </c>
      <c r="Y73" s="119">
        <f t="shared" si="36"/>
        <v>18920</v>
      </c>
      <c r="Z73" s="110"/>
      <c r="AA73" s="150">
        <v>45921</v>
      </c>
      <c r="AB73" s="105" t="s">
        <v>148</v>
      </c>
      <c r="AC73" s="105">
        <v>99431913895</v>
      </c>
      <c r="AD73" s="105" t="s">
        <v>288</v>
      </c>
      <c r="AE73" s="105" t="s">
        <v>178</v>
      </c>
      <c r="AF73" s="105">
        <v>1092238917</v>
      </c>
      <c r="AG73" s="105">
        <v>37850</v>
      </c>
      <c r="AH73" s="105"/>
      <c r="AI73" s="106">
        <v>1</v>
      </c>
      <c r="AJ73" s="107">
        <v>0.94</v>
      </c>
      <c r="AK73" s="107">
        <v>0.2</v>
      </c>
      <c r="AL73" s="107">
        <v>1</v>
      </c>
      <c r="AM73" s="105" t="s">
        <v>50</v>
      </c>
      <c r="AN73" s="107">
        <v>284.72000000000003</v>
      </c>
      <c r="AO73" s="105" t="s">
        <v>149</v>
      </c>
      <c r="AP73" s="105" t="s">
        <v>149</v>
      </c>
      <c r="AQ73" s="105" t="s">
        <v>149</v>
      </c>
      <c r="AR73" s="105" t="s">
        <v>149</v>
      </c>
      <c r="AS73" s="105" t="s">
        <v>149</v>
      </c>
      <c r="AT73" s="105">
        <v>2205932</v>
      </c>
      <c r="AU73" s="105" t="s">
        <v>150</v>
      </c>
      <c r="AV73" s="105" t="s">
        <v>151</v>
      </c>
      <c r="AW73" s="105"/>
      <c r="AX73" s="105" t="s">
        <v>152</v>
      </c>
      <c r="AY73" s="152">
        <v>6094373033271</v>
      </c>
      <c r="AZ73" s="155">
        <v>142660980265</v>
      </c>
      <c r="BA73" s="152">
        <v>142660980265</v>
      </c>
      <c r="BB73" s="105" t="s">
        <v>153</v>
      </c>
      <c r="BC73" s="105" t="s">
        <v>154</v>
      </c>
      <c r="BD73" s="105" t="s">
        <v>155</v>
      </c>
      <c r="BE73" s="105" t="s">
        <v>156</v>
      </c>
      <c r="BF73" s="105" t="s">
        <v>157</v>
      </c>
      <c r="BG73" s="105"/>
      <c r="BH73" s="105" t="s">
        <v>158</v>
      </c>
    </row>
    <row r="74" spans="2:60" x14ac:dyDescent="0.3">
      <c r="B74" s="22">
        <f t="shared" si="19"/>
        <v>70</v>
      </c>
      <c r="C74" s="22" t="str">
        <f t="shared" si="20"/>
        <v>LHR</v>
      </c>
      <c r="D74" s="22">
        <f t="shared" si="21"/>
        <v>45921</v>
      </c>
      <c r="E74" s="22">
        <f t="shared" si="22"/>
        <v>99431913895</v>
      </c>
      <c r="F74" s="22" t="str">
        <f t="shared" si="23"/>
        <v>PGB250002326</v>
      </c>
      <c r="G74" s="22" t="str">
        <f t="shared" si="24"/>
        <v>박상필</v>
      </c>
      <c r="H74" s="22" t="str">
        <f t="shared" si="25"/>
        <v>목록(Manifest)</v>
      </c>
      <c r="I74" s="22">
        <f t="shared" si="26"/>
        <v>33.11</v>
      </c>
      <c r="J74" s="22" t="str">
        <f t="shared" si="27"/>
        <v>INFOSCAPE (GBLHR)</v>
      </c>
      <c r="K74" s="22">
        <f t="shared" si="28"/>
        <v>1</v>
      </c>
      <c r="L74" s="45">
        <f t="shared" si="29"/>
        <v>1.67</v>
      </c>
      <c r="M74" s="45">
        <f t="shared" si="30"/>
        <v>2.4</v>
      </c>
      <c r="N74" s="45">
        <f t="shared" si="31"/>
        <v>2.4</v>
      </c>
      <c r="O74" s="45">
        <f t="shared" si="32"/>
        <v>2.5</v>
      </c>
      <c r="P74" s="25" t="str">
        <f t="shared" si="33"/>
        <v>PGB250002326</v>
      </c>
      <c r="Q74" s="46">
        <f>VLOOKUP(C74,MAPPING!$B$28:$G$30,2,0)+(O74-0.5)/0.5*VLOOKUP(C74,MAPPING!$B$28:$G$30,4,0)</f>
        <v>21525</v>
      </c>
      <c r="R74" s="118">
        <f t="shared" si="34"/>
        <v>4500</v>
      </c>
      <c r="S74" s="119">
        <f>VLOOKUP(H74,MAPPING!$B$3:$D$10,3,0)</f>
        <v>0</v>
      </c>
      <c r="T74" s="120">
        <f t="shared" si="35"/>
        <v>0</v>
      </c>
      <c r="U74" s="119" cm="1">
        <f t="array" ref="U74">IF(OR(ISNUMBER(SEARCH("대신대납",AH74)),ISNUMBER(SEARCH("대신 대납",AH74))),_xlfn.LET(
  _xlpm.s,AH74,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4" s="119">
        <f>(IF(VLOOKUP(VLOOKUP(AN74,MAPPING!$B$12:$D$17,2,1),MAPPING!$C$12:$E$17,2,0)=7000,0,VLOOKUP(VLOOKUP(AN74,MAPPING!$B$12:$D$17,2,1),MAPPING!$C$12:$E$17,2,0)))</f>
        <v>0</v>
      </c>
      <c r="W74" s="119">
        <f>IF(OR(ISNUMBER(SEARCH("대신대납",AH74)),ISNUMBER(SEARCH("대신 대납",AH74)),ISNUMBER(SEARCH("대신착불",AH74)),ISNUMBER(SEARCH("대신 착불",AH74))), 0,(K74*VLOOKUP(N74/K74,MAPPING!$B$19:$C$26,2,10)))</f>
        <v>500</v>
      </c>
      <c r="X74" s="119">
        <f>IF(LHR!F74='LHR 현지비용'!$F$2,'LHR 현지비용'!$D$2,0)</f>
        <v>0</v>
      </c>
      <c r="Y74" s="119">
        <f t="shared" si="36"/>
        <v>26525</v>
      </c>
      <c r="Z74" s="110"/>
      <c r="AA74" s="150">
        <v>45921</v>
      </c>
      <c r="AB74" s="105" t="s">
        <v>148</v>
      </c>
      <c r="AC74" s="105">
        <v>99431913895</v>
      </c>
      <c r="AD74" s="105" t="s">
        <v>289</v>
      </c>
      <c r="AE74" s="105" t="s">
        <v>181</v>
      </c>
      <c r="AF74" s="105">
        <v>1066484440</v>
      </c>
      <c r="AG74" s="105">
        <v>1376</v>
      </c>
      <c r="AH74" s="105"/>
      <c r="AI74" s="106">
        <v>1</v>
      </c>
      <c r="AJ74" s="107">
        <v>1.67</v>
      </c>
      <c r="AK74" s="107">
        <v>2.4</v>
      </c>
      <c r="AL74" s="107">
        <v>2.4</v>
      </c>
      <c r="AM74" s="105" t="s">
        <v>47</v>
      </c>
      <c r="AN74" s="107">
        <v>33.11</v>
      </c>
      <c r="AO74" s="105" t="s">
        <v>149</v>
      </c>
      <c r="AP74" s="105" t="s">
        <v>149</v>
      </c>
      <c r="AQ74" s="105" t="s">
        <v>149</v>
      </c>
      <c r="AR74" s="105" t="s">
        <v>149</v>
      </c>
      <c r="AS74" s="105" t="s">
        <v>149</v>
      </c>
      <c r="AT74" s="105">
        <v>2205932</v>
      </c>
      <c r="AU74" s="105" t="s">
        <v>150</v>
      </c>
      <c r="AV74" s="105" t="s">
        <v>151</v>
      </c>
      <c r="AW74" s="105"/>
      <c r="AX74" s="105" t="s">
        <v>152</v>
      </c>
      <c r="AY74" s="152">
        <v>6094373033272</v>
      </c>
      <c r="AZ74" s="155">
        <v>142660980286</v>
      </c>
      <c r="BA74" s="152">
        <v>142660980286</v>
      </c>
      <c r="BB74" s="105" t="s">
        <v>153</v>
      </c>
      <c r="BC74" s="105" t="s">
        <v>154</v>
      </c>
      <c r="BD74" s="105" t="s">
        <v>155</v>
      </c>
      <c r="BE74" s="105" t="s">
        <v>156</v>
      </c>
      <c r="BF74" s="105" t="s">
        <v>157</v>
      </c>
      <c r="BG74" s="105"/>
      <c r="BH74" s="105" t="s">
        <v>158</v>
      </c>
    </row>
    <row r="75" spans="2:60" x14ac:dyDescent="0.3">
      <c r="B75" s="22">
        <f t="shared" si="19"/>
        <v>71</v>
      </c>
      <c r="C75" s="22" t="str">
        <f t="shared" si="20"/>
        <v>LHR</v>
      </c>
      <c r="D75" s="22">
        <f t="shared" si="21"/>
        <v>45921</v>
      </c>
      <c r="E75" s="22">
        <f t="shared" si="22"/>
        <v>99431913895</v>
      </c>
      <c r="F75" s="22" t="str">
        <f t="shared" si="23"/>
        <v>PGB250002327</v>
      </c>
      <c r="G75" s="22" t="str">
        <f t="shared" si="24"/>
        <v>우혜영</v>
      </c>
      <c r="H75" s="22" t="str">
        <f t="shared" si="25"/>
        <v>목록(Manifest)</v>
      </c>
      <c r="I75" s="22">
        <f t="shared" si="26"/>
        <v>60.98</v>
      </c>
      <c r="J75" s="22" t="str">
        <f t="shared" si="27"/>
        <v>INFOSCAPE (GBLHR)</v>
      </c>
      <c r="K75" s="22">
        <f t="shared" si="28"/>
        <v>1</v>
      </c>
      <c r="L75" s="45">
        <f t="shared" si="29"/>
        <v>0.1</v>
      </c>
      <c r="M75" s="45">
        <f t="shared" si="30"/>
        <v>0.2</v>
      </c>
      <c r="N75" s="45">
        <f t="shared" si="31"/>
        <v>0.2</v>
      </c>
      <c r="O75" s="45">
        <f t="shared" si="32"/>
        <v>0.5</v>
      </c>
      <c r="P75" s="25" t="str">
        <f t="shared" si="33"/>
        <v>PGB250002327</v>
      </c>
      <c r="Q75" s="46">
        <f>VLOOKUP(C75,MAPPING!$B$28:$G$30,2,0)+(O75-0.5)/0.5*VLOOKUP(C75,MAPPING!$B$28:$G$30,4,0)</f>
        <v>9785</v>
      </c>
      <c r="R75" s="118">
        <f t="shared" si="34"/>
        <v>4500</v>
      </c>
      <c r="S75" s="119">
        <f>VLOOKUP(H75,MAPPING!$B$3:$D$10,3,0)</f>
        <v>0</v>
      </c>
      <c r="T75" s="120">
        <f t="shared" si="35"/>
        <v>0</v>
      </c>
      <c r="U75" s="119" cm="1">
        <f t="array" ref="U75">IF(OR(ISNUMBER(SEARCH("대신대납",AH75)),ISNUMBER(SEARCH("대신 대납",AH75))),_xlfn.LET(
  _xlpm.s,AH75,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5" s="119">
        <f>(IF(VLOOKUP(VLOOKUP(AN75,MAPPING!$B$12:$D$17,2,1),MAPPING!$C$12:$E$17,2,0)=7000,0,VLOOKUP(VLOOKUP(AN75,MAPPING!$B$12:$D$17,2,1),MAPPING!$C$12:$E$17,2,0)))</f>
        <v>0</v>
      </c>
      <c r="W75" s="119">
        <f>IF(OR(ISNUMBER(SEARCH("대신대납",AH75)),ISNUMBER(SEARCH("대신 대납",AH75)),ISNUMBER(SEARCH("대신착불",AH75)),ISNUMBER(SEARCH("대신 착불",AH75))), 0,(K75*VLOOKUP(N75/K75,MAPPING!$B$19:$C$26,2,10)))</f>
        <v>0</v>
      </c>
      <c r="X75" s="119">
        <f>IF(LHR!F75='LHR 현지비용'!$F$2,'LHR 현지비용'!$D$2,0)</f>
        <v>0</v>
      </c>
      <c r="Y75" s="119">
        <f t="shared" si="36"/>
        <v>14285</v>
      </c>
      <c r="Z75" s="110"/>
      <c r="AA75" s="150">
        <v>45921</v>
      </c>
      <c r="AB75" s="105" t="s">
        <v>148</v>
      </c>
      <c r="AC75" s="105">
        <v>99431913895</v>
      </c>
      <c r="AD75" s="105" t="s">
        <v>290</v>
      </c>
      <c r="AE75" s="105" t="s">
        <v>291</v>
      </c>
      <c r="AF75" s="105">
        <v>1044549975</v>
      </c>
      <c r="AG75" s="105">
        <v>11812</v>
      </c>
      <c r="AH75" s="105"/>
      <c r="AI75" s="106">
        <v>1</v>
      </c>
      <c r="AJ75" s="107">
        <v>0.1</v>
      </c>
      <c r="AK75" s="107">
        <v>0.2</v>
      </c>
      <c r="AL75" s="107">
        <v>0.2</v>
      </c>
      <c r="AM75" s="105" t="s">
        <v>47</v>
      </c>
      <c r="AN75" s="107">
        <v>60.98</v>
      </c>
      <c r="AO75" s="105" t="s">
        <v>149</v>
      </c>
      <c r="AP75" s="105" t="s">
        <v>149</v>
      </c>
      <c r="AQ75" s="105" t="s">
        <v>149</v>
      </c>
      <c r="AR75" s="105" t="s">
        <v>149</v>
      </c>
      <c r="AS75" s="105" t="s">
        <v>149</v>
      </c>
      <c r="AT75" s="105">
        <v>2205932</v>
      </c>
      <c r="AU75" s="105" t="s">
        <v>150</v>
      </c>
      <c r="AV75" s="105" t="s">
        <v>151</v>
      </c>
      <c r="AW75" s="105"/>
      <c r="AX75" s="105" t="s">
        <v>152</v>
      </c>
      <c r="AY75" s="152">
        <v>6094373033273</v>
      </c>
      <c r="AZ75" s="155">
        <v>142660980373</v>
      </c>
      <c r="BA75" s="152">
        <v>142660980373</v>
      </c>
      <c r="BB75" s="105" t="s">
        <v>153</v>
      </c>
      <c r="BC75" s="105" t="s">
        <v>154</v>
      </c>
      <c r="BD75" s="105" t="s">
        <v>155</v>
      </c>
      <c r="BE75" s="105" t="s">
        <v>156</v>
      </c>
      <c r="BF75" s="105" t="s">
        <v>157</v>
      </c>
      <c r="BG75" s="105"/>
      <c r="BH75" s="105" t="s">
        <v>158</v>
      </c>
    </row>
    <row r="76" spans="2:60" x14ac:dyDescent="0.3">
      <c r="B76" s="22">
        <f t="shared" si="19"/>
        <v>72</v>
      </c>
      <c r="C76" s="22" t="str">
        <f t="shared" si="20"/>
        <v>LHR</v>
      </c>
      <c r="D76" s="22">
        <f t="shared" si="21"/>
        <v>45921</v>
      </c>
      <c r="E76" s="22">
        <f t="shared" si="22"/>
        <v>99431913895</v>
      </c>
      <c r="F76" s="22" t="str">
        <f t="shared" si="23"/>
        <v>PGB250002328</v>
      </c>
      <c r="G76" s="22" t="str">
        <f t="shared" si="24"/>
        <v>도은호</v>
      </c>
      <c r="H76" s="22" t="str">
        <f t="shared" si="25"/>
        <v>목록(Manifest)</v>
      </c>
      <c r="I76" s="22">
        <f t="shared" si="26"/>
        <v>28.23</v>
      </c>
      <c r="J76" s="22" t="str">
        <f t="shared" si="27"/>
        <v>INFOSCAPE (GBLHR)</v>
      </c>
      <c r="K76" s="22">
        <f t="shared" si="28"/>
        <v>1</v>
      </c>
      <c r="L76" s="45">
        <f t="shared" si="29"/>
        <v>0.23</v>
      </c>
      <c r="M76" s="45">
        <f t="shared" si="30"/>
        <v>0.9</v>
      </c>
      <c r="N76" s="45">
        <f t="shared" si="31"/>
        <v>0.9</v>
      </c>
      <c r="O76" s="45">
        <f t="shared" si="32"/>
        <v>1</v>
      </c>
      <c r="P76" s="25" t="str">
        <f t="shared" si="33"/>
        <v>PGB250002328</v>
      </c>
      <c r="Q76" s="46">
        <f>VLOOKUP(C76,MAPPING!$B$28:$G$30,2,0)+(O76-0.5)/0.5*VLOOKUP(C76,MAPPING!$B$28:$G$30,4,0)</f>
        <v>12720</v>
      </c>
      <c r="R76" s="118">
        <f t="shared" si="34"/>
        <v>4500</v>
      </c>
      <c r="S76" s="119">
        <f>VLOOKUP(H76,MAPPING!$B$3:$D$10,3,0)</f>
        <v>0</v>
      </c>
      <c r="T76" s="120">
        <f t="shared" si="35"/>
        <v>0</v>
      </c>
      <c r="U76" s="119" cm="1">
        <f t="array" ref="U76">IF(OR(ISNUMBER(SEARCH("대신대납",AH76)),ISNUMBER(SEARCH("대신 대납",AH76))),_xlfn.LET(
  _xlpm.s,AH76,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6" s="119">
        <f>(IF(VLOOKUP(VLOOKUP(AN76,MAPPING!$B$12:$D$17,2,1),MAPPING!$C$12:$E$17,2,0)=7000,0,VLOOKUP(VLOOKUP(AN76,MAPPING!$B$12:$D$17,2,1),MAPPING!$C$12:$E$17,2,0)))</f>
        <v>0</v>
      </c>
      <c r="W76" s="119">
        <f>IF(OR(ISNUMBER(SEARCH("대신대납",AH76)),ISNUMBER(SEARCH("대신 대납",AH76)),ISNUMBER(SEARCH("대신착불",AH76)),ISNUMBER(SEARCH("대신 착불",AH76))), 0,(K76*VLOOKUP(N76/K76,MAPPING!$B$19:$C$26,2,10)))</f>
        <v>0</v>
      </c>
      <c r="X76" s="119">
        <f>IF(LHR!F76='LHR 현지비용'!$F$2,'LHR 현지비용'!$D$2,0)</f>
        <v>0</v>
      </c>
      <c r="Y76" s="119">
        <f t="shared" si="36"/>
        <v>17220</v>
      </c>
      <c r="Z76" s="110"/>
      <c r="AA76" s="150">
        <v>45921</v>
      </c>
      <c r="AB76" s="105" t="s">
        <v>148</v>
      </c>
      <c r="AC76" s="105">
        <v>99431913895</v>
      </c>
      <c r="AD76" s="105" t="s">
        <v>292</v>
      </c>
      <c r="AE76" s="105" t="s">
        <v>166</v>
      </c>
      <c r="AF76" s="105">
        <v>1052574941</v>
      </c>
      <c r="AG76" s="105">
        <v>7221</v>
      </c>
      <c r="AH76" s="105"/>
      <c r="AI76" s="106">
        <v>1</v>
      </c>
      <c r="AJ76" s="107">
        <v>0.23</v>
      </c>
      <c r="AK76" s="107">
        <v>0.9</v>
      </c>
      <c r="AL76" s="107">
        <v>0.9</v>
      </c>
      <c r="AM76" s="105" t="s">
        <v>47</v>
      </c>
      <c r="AN76" s="107">
        <v>28.23</v>
      </c>
      <c r="AO76" s="105" t="s">
        <v>149</v>
      </c>
      <c r="AP76" s="105" t="s">
        <v>149</v>
      </c>
      <c r="AQ76" s="105" t="s">
        <v>149</v>
      </c>
      <c r="AR76" s="105" t="s">
        <v>149</v>
      </c>
      <c r="AS76" s="105" t="s">
        <v>149</v>
      </c>
      <c r="AT76" s="105">
        <v>2205932</v>
      </c>
      <c r="AU76" s="105" t="s">
        <v>150</v>
      </c>
      <c r="AV76" s="105" t="s">
        <v>151</v>
      </c>
      <c r="AW76" s="105"/>
      <c r="AX76" s="105" t="s">
        <v>152</v>
      </c>
      <c r="AY76" s="152">
        <v>6094373033274</v>
      </c>
      <c r="AZ76" s="155">
        <v>142660980409</v>
      </c>
      <c r="BA76" s="152">
        <v>142660980409</v>
      </c>
      <c r="BB76" s="105" t="s">
        <v>153</v>
      </c>
      <c r="BC76" s="105" t="s">
        <v>154</v>
      </c>
      <c r="BD76" s="105" t="s">
        <v>155</v>
      </c>
      <c r="BE76" s="105" t="s">
        <v>156</v>
      </c>
      <c r="BF76" s="105" t="s">
        <v>157</v>
      </c>
      <c r="BG76" s="105"/>
      <c r="BH76" s="105" t="s">
        <v>158</v>
      </c>
    </row>
    <row r="77" spans="2:60" x14ac:dyDescent="0.3">
      <c r="B77" s="22">
        <f t="shared" si="19"/>
        <v>73</v>
      </c>
      <c r="C77" s="22" t="str">
        <f t="shared" si="20"/>
        <v>LHR</v>
      </c>
      <c r="D77" s="22">
        <f t="shared" si="21"/>
        <v>45921</v>
      </c>
      <c r="E77" s="22">
        <f t="shared" si="22"/>
        <v>99431913895</v>
      </c>
      <c r="F77" s="22" t="str">
        <f t="shared" si="23"/>
        <v>PGB250002315</v>
      </c>
      <c r="G77" s="22" t="str">
        <f t="shared" si="24"/>
        <v>김미애</v>
      </c>
      <c r="H77" s="22" t="str">
        <f t="shared" si="25"/>
        <v>목록(Manifest)</v>
      </c>
      <c r="I77" s="22">
        <f t="shared" si="26"/>
        <v>50.57</v>
      </c>
      <c r="J77" s="22" t="str">
        <f t="shared" si="27"/>
        <v>INFOSCAPE (GBLHR)</v>
      </c>
      <c r="K77" s="22">
        <f t="shared" si="28"/>
        <v>1</v>
      </c>
      <c r="L77" s="45">
        <f t="shared" si="29"/>
        <v>0.55000000000000004</v>
      </c>
      <c r="M77" s="45">
        <f t="shared" si="30"/>
        <v>0.8</v>
      </c>
      <c r="N77" s="45">
        <f t="shared" si="31"/>
        <v>0.8</v>
      </c>
      <c r="O77" s="45">
        <f t="shared" si="32"/>
        <v>1</v>
      </c>
      <c r="P77" s="25" t="str">
        <f t="shared" si="33"/>
        <v>PGB250002315</v>
      </c>
      <c r="Q77" s="46">
        <f>VLOOKUP(C77,MAPPING!$B$28:$G$30,2,0)+(O77-0.5)/0.5*VLOOKUP(C77,MAPPING!$B$28:$G$30,4,0)</f>
        <v>12720</v>
      </c>
      <c r="R77" s="118">
        <f t="shared" si="34"/>
        <v>4500</v>
      </c>
      <c r="S77" s="119">
        <f>VLOOKUP(H77,MAPPING!$B$3:$D$10,3,0)</f>
        <v>0</v>
      </c>
      <c r="T77" s="120">
        <f t="shared" si="35"/>
        <v>0</v>
      </c>
      <c r="U77" s="119" cm="1">
        <f t="array" ref="U77">IF(OR(ISNUMBER(SEARCH("대신대납",AH77)),ISNUMBER(SEARCH("대신 대납",AH77))),_xlfn.LET(
  _xlpm.s,AH77,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7" s="119">
        <f>(IF(VLOOKUP(VLOOKUP(AN77,MAPPING!$B$12:$D$17,2,1),MAPPING!$C$12:$E$17,2,0)=7000,0,VLOOKUP(VLOOKUP(AN77,MAPPING!$B$12:$D$17,2,1),MAPPING!$C$12:$E$17,2,0)))</f>
        <v>0</v>
      </c>
      <c r="W77" s="119">
        <f>IF(OR(ISNUMBER(SEARCH("대신대납",AH77)),ISNUMBER(SEARCH("대신 대납",AH77)),ISNUMBER(SEARCH("대신착불",AH77)),ISNUMBER(SEARCH("대신 착불",AH77))), 0,(K77*VLOOKUP(N77/K77,MAPPING!$B$19:$C$26,2,10)))</f>
        <v>0</v>
      </c>
      <c r="X77" s="119">
        <f>IF(LHR!F77='LHR 현지비용'!$F$2,'LHR 현지비용'!$D$2,0)</f>
        <v>0</v>
      </c>
      <c r="Y77" s="119">
        <f t="shared" si="36"/>
        <v>17220</v>
      </c>
      <c r="AA77" s="151">
        <v>45921</v>
      </c>
      <c r="AB77" s="23" t="s">
        <v>148</v>
      </c>
      <c r="AC77" s="23">
        <v>99431913895</v>
      </c>
      <c r="AD77" s="23" t="s">
        <v>293</v>
      </c>
      <c r="AE77" s="23" t="s">
        <v>179</v>
      </c>
      <c r="AF77" s="23">
        <v>1031688145</v>
      </c>
      <c r="AG77" s="23">
        <v>4746</v>
      </c>
      <c r="AI77" s="23">
        <v>1</v>
      </c>
      <c r="AJ77" s="23">
        <v>0.55000000000000004</v>
      </c>
      <c r="AK77" s="23">
        <v>0.8</v>
      </c>
      <c r="AL77" s="23">
        <v>0.8</v>
      </c>
      <c r="AM77" s="23" t="s">
        <v>47</v>
      </c>
      <c r="AN77" s="23">
        <v>50.57</v>
      </c>
      <c r="AO77" s="23" t="s">
        <v>149</v>
      </c>
      <c r="AP77" s="23" t="s">
        <v>149</v>
      </c>
      <c r="AQ77" s="23" t="s">
        <v>149</v>
      </c>
      <c r="AR77" s="23" t="s">
        <v>149</v>
      </c>
      <c r="AS77" s="23" t="s">
        <v>149</v>
      </c>
      <c r="AT77" s="23">
        <v>2205932</v>
      </c>
      <c r="AU77" s="23" t="s">
        <v>150</v>
      </c>
      <c r="AV77" s="23" t="s">
        <v>151</v>
      </c>
      <c r="AX77" s="23" t="s">
        <v>152</v>
      </c>
      <c r="AY77" s="24">
        <v>6094373033261</v>
      </c>
      <c r="AZ77" s="153">
        <v>142660979787</v>
      </c>
      <c r="BA77" s="24">
        <v>142660979787</v>
      </c>
      <c r="BB77" s="23" t="s">
        <v>153</v>
      </c>
      <c r="BC77" s="23" t="s">
        <v>154</v>
      </c>
      <c r="BD77" s="23" t="s">
        <v>155</v>
      </c>
      <c r="BE77" s="23" t="s">
        <v>156</v>
      </c>
      <c r="BF77" s="23" t="s">
        <v>157</v>
      </c>
      <c r="BH77" s="23" t="s">
        <v>158</v>
      </c>
    </row>
    <row r="78" spans="2:60" x14ac:dyDescent="0.3">
      <c r="B78" s="22">
        <f t="shared" si="19"/>
        <v>74</v>
      </c>
      <c r="C78" s="22" t="str">
        <f t="shared" si="20"/>
        <v>LHR</v>
      </c>
      <c r="D78" s="22">
        <f t="shared" si="21"/>
        <v>45925</v>
      </c>
      <c r="E78" s="22">
        <f t="shared" si="22"/>
        <v>99431913906</v>
      </c>
      <c r="F78" s="22" t="str">
        <f t="shared" si="23"/>
        <v>PGB250002345</v>
      </c>
      <c r="G78" s="22" t="str">
        <f t="shared" si="24"/>
        <v>서영대</v>
      </c>
      <c r="H78" s="22" t="str">
        <f t="shared" si="25"/>
        <v>목록(Manifest)</v>
      </c>
      <c r="I78" s="22">
        <f t="shared" si="26"/>
        <v>94.91</v>
      </c>
      <c r="J78" s="22" t="str">
        <f t="shared" si="27"/>
        <v>INFOSCAPE (GBLHR)</v>
      </c>
      <c r="K78" s="22">
        <f t="shared" si="28"/>
        <v>1</v>
      </c>
      <c r="L78" s="45">
        <f t="shared" si="29"/>
        <v>3.12</v>
      </c>
      <c r="M78" s="45">
        <f t="shared" si="30"/>
        <v>6.4</v>
      </c>
      <c r="N78" s="45">
        <f t="shared" si="31"/>
        <v>6.5</v>
      </c>
      <c r="O78" s="45">
        <f t="shared" si="32"/>
        <v>6.5</v>
      </c>
      <c r="P78" s="25" t="str">
        <f t="shared" si="33"/>
        <v>PGB250002345</v>
      </c>
      <c r="Q78" s="46">
        <f>VLOOKUP(C78,MAPPING!$B$28:$G$30,2,0)+(O78-0.5)/0.5*VLOOKUP(C78,MAPPING!$B$28:$G$30,4,0)</f>
        <v>45005</v>
      </c>
      <c r="R78" s="118">
        <f t="shared" si="34"/>
        <v>4500</v>
      </c>
      <c r="S78" s="119">
        <f>VLOOKUP(H78,MAPPING!$B$3:$D$10,3,0)</f>
        <v>0</v>
      </c>
      <c r="T78" s="120">
        <f t="shared" si="35"/>
        <v>0</v>
      </c>
      <c r="U78" s="119" cm="1">
        <f t="array" ref="U78">IF(OR(ISNUMBER(SEARCH("대신대납",AH78)),ISNUMBER(SEARCH("대신 대납",AH78))),_xlfn.LET(
  _xlpm.s,AH78,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8" s="119">
        <f>(IF(VLOOKUP(VLOOKUP(AN78,MAPPING!$B$12:$D$17,2,1),MAPPING!$C$12:$E$17,2,0)=7000,0,VLOOKUP(VLOOKUP(AN78,MAPPING!$B$12:$D$17,2,1),MAPPING!$C$12:$E$17,2,0)))</f>
        <v>0</v>
      </c>
      <c r="W78" s="119">
        <f>IF(OR(ISNUMBER(SEARCH("대신대납",AH78)),ISNUMBER(SEARCH("대신 대납",AH78)),ISNUMBER(SEARCH("대신착불",AH78)),ISNUMBER(SEARCH("대신 착불",AH78))), 0,(K78*VLOOKUP(N78/K78,MAPPING!$B$19:$C$26,2,10)))</f>
        <v>1000</v>
      </c>
      <c r="X78" s="119">
        <f>IF(LHR!F78='LHR 현지비용'!$F$2,'LHR 현지비용'!$D$2,0)</f>
        <v>0</v>
      </c>
      <c r="Y78" s="119">
        <f t="shared" si="36"/>
        <v>50505</v>
      </c>
      <c r="AA78" s="151">
        <v>45925</v>
      </c>
      <c r="AB78" s="23" t="s">
        <v>148</v>
      </c>
      <c r="AC78" s="23">
        <v>99431913906</v>
      </c>
      <c r="AD78" s="23" t="s">
        <v>294</v>
      </c>
      <c r="AE78" s="23" t="s">
        <v>295</v>
      </c>
      <c r="AF78" s="23">
        <v>1032421443</v>
      </c>
      <c r="AG78" s="23">
        <v>44249</v>
      </c>
      <c r="AI78" s="23">
        <v>1</v>
      </c>
      <c r="AJ78" s="23">
        <v>3.12</v>
      </c>
      <c r="AK78" s="23">
        <v>6.4</v>
      </c>
      <c r="AL78" s="23">
        <v>6.5</v>
      </c>
      <c r="AM78" s="23" t="s">
        <v>47</v>
      </c>
      <c r="AN78" s="23">
        <v>94.91</v>
      </c>
      <c r="AO78" s="23" t="s">
        <v>149</v>
      </c>
      <c r="AP78" s="23" t="s">
        <v>149</v>
      </c>
      <c r="AQ78" s="23" t="s">
        <v>149</v>
      </c>
      <c r="AR78" s="23" t="s">
        <v>149</v>
      </c>
      <c r="AT78" s="23">
        <v>2205932</v>
      </c>
      <c r="AU78" s="23" t="s">
        <v>150</v>
      </c>
      <c r="AV78" s="23" t="s">
        <v>151</v>
      </c>
      <c r="AX78" s="23" t="s">
        <v>152</v>
      </c>
      <c r="AY78" s="24">
        <v>6094373037273</v>
      </c>
      <c r="AZ78" s="153">
        <v>142660977870</v>
      </c>
      <c r="BA78" s="24">
        <v>142660977870</v>
      </c>
      <c r="BB78" s="23" t="s">
        <v>153</v>
      </c>
      <c r="BC78" s="23" t="s">
        <v>154</v>
      </c>
      <c r="BD78" s="23" t="s">
        <v>155</v>
      </c>
      <c r="BE78" s="23" t="s">
        <v>156</v>
      </c>
      <c r="BF78" s="23" t="s">
        <v>157</v>
      </c>
      <c r="BH78" s="23" t="s">
        <v>158</v>
      </c>
    </row>
    <row r="79" spans="2:60" x14ac:dyDescent="0.3">
      <c r="B79" s="22">
        <f t="shared" si="19"/>
        <v>75</v>
      </c>
      <c r="C79" s="22" t="str">
        <f t="shared" si="20"/>
        <v>LHR</v>
      </c>
      <c r="D79" s="22">
        <f t="shared" si="21"/>
        <v>45925</v>
      </c>
      <c r="E79" s="22">
        <f t="shared" si="22"/>
        <v>99431913906</v>
      </c>
      <c r="F79" s="22" t="str">
        <f t="shared" si="23"/>
        <v>PGB250002346</v>
      </c>
      <c r="G79" s="22" t="str">
        <f t="shared" si="24"/>
        <v>김보림</v>
      </c>
      <c r="H79" s="22" t="str">
        <f t="shared" si="25"/>
        <v>목록(Manifest)</v>
      </c>
      <c r="I79" s="22">
        <f t="shared" si="26"/>
        <v>73.08</v>
      </c>
      <c r="J79" s="22" t="str">
        <f t="shared" si="27"/>
        <v>INFOSCAPE (GBLHR)</v>
      </c>
      <c r="K79" s="22">
        <f t="shared" si="28"/>
        <v>1</v>
      </c>
      <c r="L79" s="45">
        <f t="shared" si="29"/>
        <v>2.92</v>
      </c>
      <c r="M79" s="45">
        <f t="shared" si="30"/>
        <v>8.8000000000000007</v>
      </c>
      <c r="N79" s="45">
        <f t="shared" si="31"/>
        <v>9</v>
      </c>
      <c r="O79" s="45">
        <f t="shared" si="32"/>
        <v>9</v>
      </c>
      <c r="P79" s="25" t="str">
        <f t="shared" si="33"/>
        <v>PGB250002346</v>
      </c>
      <c r="Q79" s="46">
        <f>VLOOKUP(C79,MAPPING!$B$28:$G$30,2,0)+(O79-0.5)/0.5*VLOOKUP(C79,MAPPING!$B$28:$G$30,4,0)</f>
        <v>59680</v>
      </c>
      <c r="R79" s="118">
        <f t="shared" si="34"/>
        <v>4500</v>
      </c>
      <c r="S79" s="119">
        <f>VLOOKUP(H79,MAPPING!$B$3:$D$10,3,0)</f>
        <v>0</v>
      </c>
      <c r="T79" s="120">
        <f t="shared" si="35"/>
        <v>0</v>
      </c>
      <c r="U79" s="119" cm="1">
        <f t="array" ref="U79">IF(OR(ISNUMBER(SEARCH("대신대납",AH79)),ISNUMBER(SEARCH("대신 대납",AH79))),_xlfn.LET(
  _xlpm.s,AH79,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79" s="119">
        <f>(IF(VLOOKUP(VLOOKUP(AN79,MAPPING!$B$12:$D$17,2,1),MAPPING!$C$12:$E$17,2,0)=7000,0,VLOOKUP(VLOOKUP(AN79,MAPPING!$B$12:$D$17,2,1),MAPPING!$C$12:$E$17,2,0)))</f>
        <v>0</v>
      </c>
      <c r="W79" s="119">
        <f>IF(OR(ISNUMBER(SEARCH("대신대납",AH79)),ISNUMBER(SEARCH("대신 대납",AH79)),ISNUMBER(SEARCH("대신착불",AH79)),ISNUMBER(SEARCH("대신 착불",AH79))), 0,(K79*VLOOKUP(N79/K79,MAPPING!$B$19:$C$26,2,10)))</f>
        <v>1000</v>
      </c>
      <c r="X79" s="119">
        <f>IF(LHR!F79='LHR 현지비용'!$F$2,'LHR 현지비용'!$D$2,0)</f>
        <v>0</v>
      </c>
      <c r="Y79" s="119">
        <f t="shared" si="36"/>
        <v>65180</v>
      </c>
      <c r="AA79" s="151">
        <v>45925</v>
      </c>
      <c r="AB79" s="23" t="s">
        <v>148</v>
      </c>
      <c r="AC79" s="23">
        <v>99431913906</v>
      </c>
      <c r="AD79" s="23" t="s">
        <v>296</v>
      </c>
      <c r="AE79" s="23" t="s">
        <v>162</v>
      </c>
      <c r="AF79" s="23">
        <v>1074135150</v>
      </c>
      <c r="AG79" s="23">
        <v>11949</v>
      </c>
      <c r="AI79" s="23">
        <v>1</v>
      </c>
      <c r="AJ79" s="23">
        <v>2.92</v>
      </c>
      <c r="AK79" s="23">
        <v>8.8000000000000007</v>
      </c>
      <c r="AL79" s="23">
        <v>9</v>
      </c>
      <c r="AM79" s="23" t="s">
        <v>47</v>
      </c>
      <c r="AN79" s="23">
        <v>73.08</v>
      </c>
      <c r="AO79" s="23" t="s">
        <v>149</v>
      </c>
      <c r="AP79" s="23" t="s">
        <v>149</v>
      </c>
      <c r="AQ79" s="23" t="s">
        <v>149</v>
      </c>
      <c r="AR79" s="23" t="s">
        <v>149</v>
      </c>
      <c r="AT79" s="23">
        <v>2205932</v>
      </c>
      <c r="AU79" s="23" t="s">
        <v>150</v>
      </c>
      <c r="AV79" s="23" t="s">
        <v>151</v>
      </c>
      <c r="AX79" s="23" t="s">
        <v>152</v>
      </c>
      <c r="AY79" s="24">
        <v>6094373037274</v>
      </c>
      <c r="AZ79" s="153">
        <v>142660980289</v>
      </c>
      <c r="BA79" s="24">
        <v>142660980289</v>
      </c>
      <c r="BB79" s="23" t="s">
        <v>153</v>
      </c>
      <c r="BC79" s="23" t="s">
        <v>154</v>
      </c>
      <c r="BD79" s="23" t="s">
        <v>155</v>
      </c>
      <c r="BE79" s="23" t="s">
        <v>156</v>
      </c>
      <c r="BF79" s="23" t="s">
        <v>157</v>
      </c>
      <c r="BH79" s="23" t="s">
        <v>158</v>
      </c>
    </row>
    <row r="80" spans="2:60" x14ac:dyDescent="0.3">
      <c r="B80" s="22">
        <f t="shared" si="19"/>
        <v>76</v>
      </c>
      <c r="C80" s="22" t="str">
        <f t="shared" si="20"/>
        <v>LHR</v>
      </c>
      <c r="D80" s="22">
        <f t="shared" si="21"/>
        <v>45925</v>
      </c>
      <c r="E80" s="22">
        <f t="shared" si="22"/>
        <v>99431913906</v>
      </c>
      <c r="F80" s="22" t="str">
        <f t="shared" si="23"/>
        <v>PGB250002347</v>
      </c>
      <c r="G80" s="22" t="str">
        <f t="shared" si="24"/>
        <v>김태호</v>
      </c>
      <c r="H80" s="22" t="str">
        <f t="shared" si="25"/>
        <v>목록(Manifest)</v>
      </c>
      <c r="I80" s="22">
        <f t="shared" si="26"/>
        <v>59.45</v>
      </c>
      <c r="J80" s="22" t="str">
        <f t="shared" si="27"/>
        <v>INFOSCAPE (GBLHR)</v>
      </c>
      <c r="K80" s="22">
        <f t="shared" si="28"/>
        <v>1</v>
      </c>
      <c r="L80" s="45">
        <f t="shared" si="29"/>
        <v>0.33</v>
      </c>
      <c r="M80" s="45">
        <f t="shared" si="30"/>
        <v>0.2</v>
      </c>
      <c r="N80" s="45">
        <f t="shared" si="31"/>
        <v>0.4</v>
      </c>
      <c r="O80" s="45">
        <f t="shared" si="32"/>
        <v>0.5</v>
      </c>
      <c r="P80" s="25" t="str">
        <f t="shared" si="33"/>
        <v>PGB250002347</v>
      </c>
      <c r="Q80" s="46">
        <f>VLOOKUP(C80,MAPPING!$B$28:$G$30,2,0)+(O80-0.5)/0.5*VLOOKUP(C80,MAPPING!$B$28:$G$30,4,0)</f>
        <v>9785</v>
      </c>
      <c r="R80" s="118">
        <f t="shared" si="34"/>
        <v>4500</v>
      </c>
      <c r="S80" s="119">
        <f>VLOOKUP(H80,MAPPING!$B$3:$D$10,3,0)</f>
        <v>0</v>
      </c>
      <c r="T80" s="120">
        <f t="shared" si="35"/>
        <v>0</v>
      </c>
      <c r="U80" s="119" cm="1">
        <f t="array" ref="U80">IF(OR(ISNUMBER(SEARCH("대신대납",AH80)),ISNUMBER(SEARCH("대신 대납",AH80))),_xlfn.LET(
  _xlpm.s,AH80,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0" s="119">
        <f>(IF(VLOOKUP(VLOOKUP(AN80,MAPPING!$B$12:$D$17,2,1),MAPPING!$C$12:$E$17,2,0)=7000,0,VLOOKUP(VLOOKUP(AN80,MAPPING!$B$12:$D$17,2,1),MAPPING!$C$12:$E$17,2,0)))</f>
        <v>0</v>
      </c>
      <c r="W80" s="119">
        <f>IF(OR(ISNUMBER(SEARCH("대신대납",AH80)),ISNUMBER(SEARCH("대신 대납",AH80)),ISNUMBER(SEARCH("대신착불",AH80)),ISNUMBER(SEARCH("대신 착불",AH80))), 0,(K80*VLOOKUP(N80/K80,MAPPING!$B$19:$C$26,2,10)))</f>
        <v>0</v>
      </c>
      <c r="X80" s="119">
        <f>IF(LHR!F80='LHR 현지비용'!$F$2,'LHR 현지비용'!$D$2,0)</f>
        <v>0</v>
      </c>
      <c r="Y80" s="119">
        <f t="shared" si="36"/>
        <v>14285</v>
      </c>
      <c r="AA80" s="151">
        <v>45925</v>
      </c>
      <c r="AB80" s="23" t="s">
        <v>148</v>
      </c>
      <c r="AC80" s="23">
        <v>99431913906</v>
      </c>
      <c r="AD80" s="23" t="s">
        <v>297</v>
      </c>
      <c r="AE80" s="23" t="s">
        <v>298</v>
      </c>
      <c r="AF80" s="23">
        <v>1087858560</v>
      </c>
      <c r="AG80" s="23">
        <v>47710</v>
      </c>
      <c r="AI80" s="23">
        <v>1</v>
      </c>
      <c r="AJ80" s="23">
        <v>0.33</v>
      </c>
      <c r="AK80" s="23">
        <v>0.2</v>
      </c>
      <c r="AL80" s="23">
        <v>0.4</v>
      </c>
      <c r="AM80" s="23" t="s">
        <v>47</v>
      </c>
      <c r="AN80" s="23">
        <v>59.45</v>
      </c>
      <c r="AO80" s="23" t="s">
        <v>149</v>
      </c>
      <c r="AP80" s="23" t="s">
        <v>149</v>
      </c>
      <c r="AQ80" s="23" t="s">
        <v>149</v>
      </c>
      <c r="AR80" s="23" t="s">
        <v>149</v>
      </c>
      <c r="AT80" s="23">
        <v>2205932</v>
      </c>
      <c r="AU80" s="23" t="s">
        <v>150</v>
      </c>
      <c r="AV80" s="23" t="s">
        <v>151</v>
      </c>
      <c r="AX80" s="23" t="s">
        <v>152</v>
      </c>
      <c r="AY80" s="24">
        <v>6094373037275</v>
      </c>
      <c r="AZ80" s="153">
        <v>142660980489</v>
      </c>
      <c r="BA80" s="24">
        <v>142660980489</v>
      </c>
      <c r="BB80" s="23" t="s">
        <v>153</v>
      </c>
      <c r="BC80" s="23" t="s">
        <v>154</v>
      </c>
      <c r="BD80" s="23" t="s">
        <v>155</v>
      </c>
      <c r="BE80" s="23" t="s">
        <v>156</v>
      </c>
      <c r="BF80" s="23" t="s">
        <v>157</v>
      </c>
      <c r="BH80" s="23" t="s">
        <v>158</v>
      </c>
    </row>
    <row r="81" spans="2:60" x14ac:dyDescent="0.3">
      <c r="B81" s="22">
        <f t="shared" si="19"/>
        <v>77</v>
      </c>
      <c r="C81" s="22" t="str">
        <f t="shared" si="20"/>
        <v>LHR</v>
      </c>
      <c r="D81" s="22">
        <f t="shared" si="21"/>
        <v>45925</v>
      </c>
      <c r="E81" s="22">
        <f t="shared" si="22"/>
        <v>99431913906</v>
      </c>
      <c r="F81" s="22" t="str">
        <f t="shared" si="23"/>
        <v>PGB250002348</v>
      </c>
      <c r="G81" s="22" t="str">
        <f t="shared" si="24"/>
        <v>김필주</v>
      </c>
      <c r="H81" s="22" t="str">
        <f t="shared" si="25"/>
        <v>목록(Manifest)</v>
      </c>
      <c r="I81" s="22">
        <f t="shared" si="26"/>
        <v>128.76</v>
      </c>
      <c r="J81" s="22" t="str">
        <f t="shared" si="27"/>
        <v>INFOSCAPE (GBLHR)</v>
      </c>
      <c r="K81" s="22">
        <f t="shared" si="28"/>
        <v>1</v>
      </c>
      <c r="L81" s="45">
        <f t="shared" si="29"/>
        <v>0.48</v>
      </c>
      <c r="M81" s="45">
        <f t="shared" si="30"/>
        <v>0.2</v>
      </c>
      <c r="N81" s="45">
        <f t="shared" si="31"/>
        <v>0.5</v>
      </c>
      <c r="O81" s="45">
        <f t="shared" si="32"/>
        <v>0.5</v>
      </c>
      <c r="P81" s="25" t="str">
        <f t="shared" si="33"/>
        <v>PGB250002348</v>
      </c>
      <c r="Q81" s="46">
        <f>VLOOKUP(C81,MAPPING!$B$28:$G$30,2,0)+(O81-0.5)/0.5*VLOOKUP(C81,MAPPING!$B$28:$G$30,4,0)</f>
        <v>9785</v>
      </c>
      <c r="R81" s="118">
        <f t="shared" si="34"/>
        <v>4500</v>
      </c>
      <c r="S81" s="119">
        <f>VLOOKUP(H81,MAPPING!$B$3:$D$10,3,0)</f>
        <v>0</v>
      </c>
      <c r="T81" s="120">
        <f t="shared" si="35"/>
        <v>0</v>
      </c>
      <c r="U81" s="119" cm="1">
        <f t="array" ref="U81">IF(OR(ISNUMBER(SEARCH("대신대납",AH81)),ISNUMBER(SEARCH("대신 대납",AH81))),_xlfn.LET(
  _xlpm.s,AH81,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1" s="119">
        <f>(IF(VLOOKUP(VLOOKUP(AN81,MAPPING!$B$12:$D$17,2,1),MAPPING!$C$12:$E$17,2,0)=7000,0,VLOOKUP(VLOOKUP(AN81,MAPPING!$B$12:$D$17,2,1),MAPPING!$C$12:$E$17,2,0)))</f>
        <v>0</v>
      </c>
      <c r="W81" s="119">
        <f>IF(OR(ISNUMBER(SEARCH("대신대납",AH81)),ISNUMBER(SEARCH("대신 대납",AH81)),ISNUMBER(SEARCH("대신착불",AH81)),ISNUMBER(SEARCH("대신 착불",AH81))), 0,(K81*VLOOKUP(N81/K81,MAPPING!$B$19:$C$26,2,10)))</f>
        <v>0</v>
      </c>
      <c r="X81" s="119">
        <f>IF(LHR!F81='LHR 현지비용'!$F$2,'LHR 현지비용'!$D$2,0)</f>
        <v>0</v>
      </c>
      <c r="Y81" s="119">
        <f t="shared" si="36"/>
        <v>14285</v>
      </c>
      <c r="AA81" s="151">
        <v>45925</v>
      </c>
      <c r="AB81" s="23" t="s">
        <v>148</v>
      </c>
      <c r="AC81" s="23">
        <v>99431913906</v>
      </c>
      <c r="AD81" s="23" t="s">
        <v>299</v>
      </c>
      <c r="AE81" s="23" t="s">
        <v>159</v>
      </c>
      <c r="AF81" s="23">
        <v>1094319244</v>
      </c>
      <c r="AG81" s="23">
        <v>54811</v>
      </c>
      <c r="AI81" s="23">
        <v>1</v>
      </c>
      <c r="AJ81" s="23">
        <v>0.48</v>
      </c>
      <c r="AK81" s="23">
        <v>0.2</v>
      </c>
      <c r="AL81" s="23">
        <v>0.5</v>
      </c>
      <c r="AM81" s="23" t="s">
        <v>47</v>
      </c>
      <c r="AN81" s="23">
        <v>128.76</v>
      </c>
      <c r="AO81" s="23" t="s">
        <v>149</v>
      </c>
      <c r="AP81" s="23" t="s">
        <v>149</v>
      </c>
      <c r="AQ81" s="23" t="s">
        <v>149</v>
      </c>
      <c r="AR81" s="23" t="s">
        <v>149</v>
      </c>
      <c r="AT81" s="23">
        <v>2205932</v>
      </c>
      <c r="AU81" s="23" t="s">
        <v>150</v>
      </c>
      <c r="AV81" s="23" t="s">
        <v>151</v>
      </c>
      <c r="AX81" s="23" t="s">
        <v>152</v>
      </c>
      <c r="AY81" s="24">
        <v>6094373037276</v>
      </c>
      <c r="AZ81" s="153">
        <v>142660980571</v>
      </c>
      <c r="BA81" s="24">
        <v>142660980571</v>
      </c>
      <c r="BB81" s="23" t="s">
        <v>153</v>
      </c>
      <c r="BC81" s="23" t="s">
        <v>154</v>
      </c>
      <c r="BD81" s="23" t="s">
        <v>155</v>
      </c>
      <c r="BE81" s="23" t="s">
        <v>156</v>
      </c>
      <c r="BF81" s="23" t="s">
        <v>157</v>
      </c>
      <c r="BH81" s="23" t="s">
        <v>158</v>
      </c>
    </row>
    <row r="82" spans="2:60" x14ac:dyDescent="0.3">
      <c r="B82" s="22">
        <f t="shared" si="19"/>
        <v>78</v>
      </c>
      <c r="C82" s="22" t="str">
        <f t="shared" si="20"/>
        <v>LHR</v>
      </c>
      <c r="D82" s="22">
        <f t="shared" si="21"/>
        <v>45925</v>
      </c>
      <c r="E82" s="22">
        <f t="shared" si="22"/>
        <v>99431913906</v>
      </c>
      <c r="F82" s="22" t="str">
        <f t="shared" si="23"/>
        <v>PGB250002349</v>
      </c>
      <c r="G82" s="22" t="str">
        <f t="shared" si="24"/>
        <v>이한풍</v>
      </c>
      <c r="H82" s="22" t="str">
        <f t="shared" si="25"/>
        <v>선별(검사,Manifest-Inspection)</v>
      </c>
      <c r="I82" s="22">
        <f t="shared" si="26"/>
        <v>39.450000000000003</v>
      </c>
      <c r="J82" s="22" t="str">
        <f t="shared" si="27"/>
        <v>INFOSCAPE (GBLHR)</v>
      </c>
      <c r="K82" s="22">
        <f t="shared" si="28"/>
        <v>1</v>
      </c>
      <c r="L82" s="45">
        <f t="shared" si="29"/>
        <v>0.18</v>
      </c>
      <c r="M82" s="45">
        <f t="shared" si="30"/>
        <v>0.2</v>
      </c>
      <c r="N82" s="45">
        <f t="shared" si="31"/>
        <v>0.2</v>
      </c>
      <c r="O82" s="45">
        <f t="shared" si="32"/>
        <v>0.5</v>
      </c>
      <c r="P82" s="25" t="str">
        <f t="shared" si="33"/>
        <v>PGB250002349</v>
      </c>
      <c r="Q82" s="46">
        <f>VLOOKUP(C82,MAPPING!$B$28:$G$30,2,0)+(O82-0.5)/0.5*VLOOKUP(C82,MAPPING!$B$28:$G$30,4,0)</f>
        <v>9785</v>
      </c>
      <c r="R82" s="118">
        <f t="shared" si="34"/>
        <v>4500</v>
      </c>
      <c r="S82" s="119">
        <f>VLOOKUP(H82,MAPPING!$B$3:$D$10,3,0)</f>
        <v>0</v>
      </c>
      <c r="T82" s="120">
        <f t="shared" si="35"/>
        <v>0</v>
      </c>
      <c r="U82" s="119" cm="1">
        <f t="array" ref="U82">IF(OR(ISNUMBER(SEARCH("대신대납",AH82)),ISNUMBER(SEARCH("대신 대납",AH82))),_xlfn.LET(
  _xlpm.s,AH82,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2" s="119">
        <f>(IF(VLOOKUP(VLOOKUP(AN82,MAPPING!$B$12:$D$17,2,1),MAPPING!$C$12:$E$17,2,0)=7000,0,VLOOKUP(VLOOKUP(AN82,MAPPING!$B$12:$D$17,2,1),MAPPING!$C$12:$E$17,2,0)))</f>
        <v>0</v>
      </c>
      <c r="W82" s="119">
        <f>IF(OR(ISNUMBER(SEARCH("대신대납",AH82)),ISNUMBER(SEARCH("대신 대납",AH82)),ISNUMBER(SEARCH("대신착불",AH82)),ISNUMBER(SEARCH("대신 착불",AH82))), 0,(K82*VLOOKUP(N82/K82,MAPPING!$B$19:$C$26,2,10)))</f>
        <v>0</v>
      </c>
      <c r="X82" s="119">
        <f>IF(LHR!F82='LHR 현지비용'!$F$2,'LHR 현지비용'!$D$2,0)</f>
        <v>0</v>
      </c>
      <c r="Y82" s="119">
        <f t="shared" si="36"/>
        <v>14285</v>
      </c>
      <c r="AA82" s="151">
        <v>45925</v>
      </c>
      <c r="AB82" s="23" t="s">
        <v>148</v>
      </c>
      <c r="AC82" s="23">
        <v>99431913906</v>
      </c>
      <c r="AD82" s="23" t="s">
        <v>300</v>
      </c>
      <c r="AE82" s="23" t="s">
        <v>301</v>
      </c>
      <c r="AF82" s="23">
        <v>1038902722</v>
      </c>
      <c r="AG82" s="23">
        <v>2578</v>
      </c>
      <c r="AI82" s="23">
        <v>1</v>
      </c>
      <c r="AJ82" s="23">
        <v>0.18</v>
      </c>
      <c r="AK82" s="23">
        <v>0.2</v>
      </c>
      <c r="AL82" s="23">
        <v>0.2</v>
      </c>
      <c r="AM82" s="23" t="s">
        <v>55</v>
      </c>
      <c r="AN82" s="23">
        <v>39.450000000000003</v>
      </c>
      <c r="AO82" s="23" t="s">
        <v>149</v>
      </c>
      <c r="AP82" s="23" t="s">
        <v>149</v>
      </c>
      <c r="AQ82" s="23" t="s">
        <v>149</v>
      </c>
      <c r="AT82" s="23">
        <v>2205932</v>
      </c>
      <c r="AU82" s="23" t="s">
        <v>150</v>
      </c>
      <c r="AV82" s="23" t="s">
        <v>151</v>
      </c>
      <c r="AX82" s="23" t="s">
        <v>152</v>
      </c>
      <c r="AY82" s="24">
        <v>6094373037277</v>
      </c>
      <c r="AZ82" s="153">
        <v>142660980629</v>
      </c>
      <c r="BA82" s="24">
        <v>142660980629</v>
      </c>
      <c r="BB82" s="23" t="s">
        <v>153</v>
      </c>
      <c r="BC82" s="23" t="s">
        <v>154</v>
      </c>
      <c r="BD82" s="23" t="s">
        <v>155</v>
      </c>
      <c r="BE82" s="23" t="s">
        <v>156</v>
      </c>
      <c r="BF82" s="23" t="s">
        <v>157</v>
      </c>
      <c r="BH82" s="23" t="s">
        <v>158</v>
      </c>
    </row>
    <row r="83" spans="2:60" x14ac:dyDescent="0.3">
      <c r="B83" s="22">
        <f t="shared" si="19"/>
        <v>79</v>
      </c>
      <c r="C83" s="22" t="str">
        <f t="shared" si="20"/>
        <v>LHR</v>
      </c>
      <c r="D83" s="22">
        <f t="shared" si="21"/>
        <v>45925</v>
      </c>
      <c r="E83" s="22">
        <f t="shared" si="22"/>
        <v>99431913906</v>
      </c>
      <c r="F83" s="22" t="str">
        <f t="shared" si="23"/>
        <v>PGB250002350</v>
      </c>
      <c r="G83" s="22" t="str">
        <f t="shared" si="24"/>
        <v>홍성빈</v>
      </c>
      <c r="H83" s="22" t="str">
        <f t="shared" si="25"/>
        <v>선별(검사,Manifest-Inspection)</v>
      </c>
      <c r="I83" s="22">
        <f t="shared" si="26"/>
        <v>17.7</v>
      </c>
      <c r="J83" s="22" t="str">
        <f t="shared" si="27"/>
        <v>INFOSCAPE (GBLHR)</v>
      </c>
      <c r="K83" s="22">
        <f t="shared" si="28"/>
        <v>1</v>
      </c>
      <c r="L83" s="45">
        <f t="shared" si="29"/>
        <v>0.1</v>
      </c>
      <c r="M83" s="45">
        <f t="shared" si="30"/>
        <v>0.2</v>
      </c>
      <c r="N83" s="45">
        <f t="shared" si="31"/>
        <v>0.2</v>
      </c>
      <c r="O83" s="45">
        <f t="shared" si="32"/>
        <v>0.5</v>
      </c>
      <c r="P83" s="25" t="str">
        <f t="shared" si="33"/>
        <v>PGB250002350</v>
      </c>
      <c r="Q83" s="46">
        <f>VLOOKUP(C83,MAPPING!$B$28:$G$30,2,0)+(O83-0.5)/0.5*VLOOKUP(C83,MAPPING!$B$28:$G$30,4,0)</f>
        <v>9785</v>
      </c>
      <c r="R83" s="118">
        <f t="shared" si="34"/>
        <v>4500</v>
      </c>
      <c r="S83" s="119">
        <f>VLOOKUP(H83,MAPPING!$B$3:$D$10,3,0)</f>
        <v>0</v>
      </c>
      <c r="T83" s="120">
        <f t="shared" si="35"/>
        <v>0</v>
      </c>
      <c r="U83" s="119" cm="1">
        <f t="array" ref="U83">IF(OR(ISNUMBER(SEARCH("대신대납",AH83)),ISNUMBER(SEARCH("대신 대납",AH83))),_xlfn.LET(
  _xlpm.s,AH83,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3" s="119">
        <f>(IF(VLOOKUP(VLOOKUP(AN83,MAPPING!$B$12:$D$17,2,1),MAPPING!$C$12:$E$17,2,0)=7000,0,VLOOKUP(VLOOKUP(AN83,MAPPING!$B$12:$D$17,2,1),MAPPING!$C$12:$E$17,2,0)))</f>
        <v>0</v>
      </c>
      <c r="W83" s="119">
        <f>IF(OR(ISNUMBER(SEARCH("대신대납",AH83)),ISNUMBER(SEARCH("대신 대납",AH83)),ISNUMBER(SEARCH("대신착불",AH83)),ISNUMBER(SEARCH("대신 착불",AH83))), 0,(K83*VLOOKUP(N83/K83,MAPPING!$B$19:$C$26,2,10)))</f>
        <v>0</v>
      </c>
      <c r="X83" s="119">
        <f>IF(LHR!F83='LHR 현지비용'!$F$2,'LHR 현지비용'!$D$2,0)</f>
        <v>0</v>
      </c>
      <c r="Y83" s="119">
        <f t="shared" si="36"/>
        <v>14285</v>
      </c>
      <c r="AA83" s="151">
        <v>45925</v>
      </c>
      <c r="AB83" s="23" t="s">
        <v>148</v>
      </c>
      <c r="AC83" s="23">
        <v>99431913906</v>
      </c>
      <c r="AD83" s="23" t="s">
        <v>302</v>
      </c>
      <c r="AE83" s="23" t="s">
        <v>216</v>
      </c>
      <c r="AF83" s="23">
        <v>1075524549</v>
      </c>
      <c r="AG83" s="23">
        <v>3746</v>
      </c>
      <c r="AI83" s="23">
        <v>1</v>
      </c>
      <c r="AJ83" s="23">
        <v>0.1</v>
      </c>
      <c r="AK83" s="23">
        <v>0.2</v>
      </c>
      <c r="AL83" s="23">
        <v>0.2</v>
      </c>
      <c r="AM83" s="23" t="s">
        <v>55</v>
      </c>
      <c r="AN83" s="23">
        <v>17.7</v>
      </c>
      <c r="AO83" s="23" t="s">
        <v>149</v>
      </c>
      <c r="AP83" s="23" t="s">
        <v>149</v>
      </c>
      <c r="AQ83" s="23" t="s">
        <v>149</v>
      </c>
      <c r="AT83" s="23">
        <v>2205932</v>
      </c>
      <c r="AU83" s="23" t="s">
        <v>150</v>
      </c>
      <c r="AV83" s="23" t="s">
        <v>151</v>
      </c>
      <c r="AX83" s="23" t="s">
        <v>152</v>
      </c>
      <c r="AY83" s="24">
        <v>6094373037278</v>
      </c>
      <c r="AZ83" s="153">
        <v>142660980690</v>
      </c>
      <c r="BA83" s="24">
        <v>142660980690</v>
      </c>
      <c r="BB83" s="23" t="s">
        <v>153</v>
      </c>
      <c r="BC83" s="23" t="s">
        <v>154</v>
      </c>
      <c r="BD83" s="23" t="s">
        <v>155</v>
      </c>
      <c r="BE83" s="23" t="s">
        <v>156</v>
      </c>
      <c r="BF83" s="23" t="s">
        <v>157</v>
      </c>
      <c r="BH83" s="23" t="s">
        <v>158</v>
      </c>
    </row>
    <row r="84" spans="2:60" x14ac:dyDescent="0.3">
      <c r="B84" s="22">
        <f t="shared" si="19"/>
        <v>80</v>
      </c>
      <c r="C84" s="22" t="str">
        <f t="shared" si="20"/>
        <v>LHR</v>
      </c>
      <c r="D84" s="22">
        <f t="shared" si="21"/>
        <v>45928</v>
      </c>
      <c r="E84" s="22">
        <f t="shared" si="22"/>
        <v>99431913910</v>
      </c>
      <c r="F84" s="22" t="str">
        <f t="shared" si="23"/>
        <v>PGB250002357</v>
      </c>
      <c r="G84" s="22" t="str">
        <f t="shared" si="24"/>
        <v>이상열</v>
      </c>
      <c r="H84" s="22" t="str">
        <f t="shared" si="25"/>
        <v>목록(Manifest)</v>
      </c>
      <c r="I84" s="22">
        <f t="shared" si="26"/>
        <v>33.11</v>
      </c>
      <c r="J84" s="22" t="str">
        <f t="shared" si="27"/>
        <v>INFOSCAPE (GBLHR)</v>
      </c>
      <c r="K84" s="22">
        <f t="shared" si="28"/>
        <v>1</v>
      </c>
      <c r="L84" s="45">
        <f t="shared" si="29"/>
        <v>0.34</v>
      </c>
      <c r="M84" s="45">
        <f t="shared" si="30"/>
        <v>0.2</v>
      </c>
      <c r="N84" s="45">
        <f t="shared" si="31"/>
        <v>0.4</v>
      </c>
      <c r="O84" s="45">
        <f t="shared" si="32"/>
        <v>0.5</v>
      </c>
      <c r="P84" s="25" t="str">
        <f t="shared" si="33"/>
        <v>PGB250002357</v>
      </c>
      <c r="Q84" s="46">
        <f>VLOOKUP(C84,MAPPING!$B$28:$G$30,2,0)+(O84-0.5)/0.5*VLOOKUP(C84,MAPPING!$B$28:$G$30,4,0)</f>
        <v>9785</v>
      </c>
      <c r="R84" s="118">
        <f t="shared" si="34"/>
        <v>4500</v>
      </c>
      <c r="S84" s="119">
        <f>VLOOKUP(H84,MAPPING!$B$3:$D$10,3,0)</f>
        <v>0</v>
      </c>
      <c r="T84" s="120">
        <f t="shared" si="35"/>
        <v>0</v>
      </c>
      <c r="U84" s="119" cm="1">
        <f t="array" ref="U84">IF(OR(ISNUMBER(SEARCH("대신대납",AH84)),ISNUMBER(SEARCH("대신 대납",AH84))),_xlfn.LET(
  _xlpm.s,AH84,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4" s="119">
        <f>(IF(VLOOKUP(VLOOKUP(AN84,MAPPING!$B$12:$D$17,2,1),MAPPING!$C$12:$E$17,2,0)=7000,0,VLOOKUP(VLOOKUP(AN84,MAPPING!$B$12:$D$17,2,1),MAPPING!$C$12:$E$17,2,0)))</f>
        <v>0</v>
      </c>
      <c r="W84" s="119">
        <f>IF(OR(ISNUMBER(SEARCH("대신대납",AH84)),ISNUMBER(SEARCH("대신 대납",AH84)),ISNUMBER(SEARCH("대신착불",AH84)),ISNUMBER(SEARCH("대신 착불",AH84))), 0,(K84*VLOOKUP(N84/K84,MAPPING!$B$19:$C$26,2,10)))</f>
        <v>0</v>
      </c>
      <c r="X84" s="119">
        <f>IF(LHR!F84='LHR 현지비용'!$F$2,'LHR 현지비용'!$D$2,0)</f>
        <v>0</v>
      </c>
      <c r="Y84" s="119">
        <f t="shared" si="36"/>
        <v>14285</v>
      </c>
      <c r="AA84" s="151">
        <v>45928</v>
      </c>
      <c r="AB84" s="23" t="s">
        <v>148</v>
      </c>
      <c r="AC84" s="23">
        <v>99431913910</v>
      </c>
      <c r="AD84" s="23" t="s">
        <v>303</v>
      </c>
      <c r="AE84" s="23" t="s">
        <v>304</v>
      </c>
      <c r="AF84" s="23">
        <v>1028662272</v>
      </c>
      <c r="AG84" s="23">
        <v>52556</v>
      </c>
      <c r="AI84" s="23">
        <v>1</v>
      </c>
      <c r="AJ84" s="23">
        <v>0.34</v>
      </c>
      <c r="AK84" s="23">
        <v>0.2</v>
      </c>
      <c r="AL84" s="23">
        <v>0.4</v>
      </c>
      <c r="AM84" s="23" t="s">
        <v>47</v>
      </c>
      <c r="AN84" s="23">
        <v>33.11</v>
      </c>
      <c r="AO84" s="23" t="s">
        <v>149</v>
      </c>
      <c r="AP84" s="23" t="s">
        <v>149</v>
      </c>
      <c r="AQ84" s="23" t="s">
        <v>149</v>
      </c>
      <c r="AT84" s="23">
        <v>2205932</v>
      </c>
      <c r="AU84" s="23" t="s">
        <v>150</v>
      </c>
      <c r="AV84" s="23" t="s">
        <v>151</v>
      </c>
      <c r="AX84" s="23" t="s">
        <v>152</v>
      </c>
      <c r="AY84" s="24">
        <v>6094373042757</v>
      </c>
      <c r="AZ84" s="153">
        <v>142660980309</v>
      </c>
      <c r="BA84" s="24">
        <v>142660980309</v>
      </c>
      <c r="BB84" s="23" t="s">
        <v>153</v>
      </c>
      <c r="BC84" s="23" t="s">
        <v>210</v>
      </c>
      <c r="BD84" s="23" t="s">
        <v>155</v>
      </c>
      <c r="BE84" s="23" t="s">
        <v>156</v>
      </c>
      <c r="BF84" s="23" t="s">
        <v>157</v>
      </c>
      <c r="BH84" s="23" t="s">
        <v>158</v>
      </c>
    </row>
    <row r="85" spans="2:60" x14ac:dyDescent="0.3">
      <c r="B85" s="22">
        <f t="shared" si="19"/>
        <v>81</v>
      </c>
      <c r="C85" s="22" t="str">
        <f t="shared" si="20"/>
        <v>LHR</v>
      </c>
      <c r="D85" s="22">
        <f t="shared" si="21"/>
        <v>45928</v>
      </c>
      <c r="E85" s="22">
        <f t="shared" si="22"/>
        <v>99431913910</v>
      </c>
      <c r="F85" s="22" t="str">
        <f t="shared" si="23"/>
        <v>PGB250002358</v>
      </c>
      <c r="G85" s="22" t="str">
        <f t="shared" si="24"/>
        <v>안수일</v>
      </c>
      <c r="H85" s="22" t="str">
        <f t="shared" si="25"/>
        <v>목록(Manifest)</v>
      </c>
      <c r="I85" s="22">
        <f t="shared" si="26"/>
        <v>127.29</v>
      </c>
      <c r="J85" s="22" t="str">
        <f t="shared" si="27"/>
        <v>INFOSCAPE (GBLHR)</v>
      </c>
      <c r="K85" s="22">
        <f t="shared" si="28"/>
        <v>1</v>
      </c>
      <c r="L85" s="45">
        <f t="shared" si="29"/>
        <v>8.02</v>
      </c>
      <c r="M85" s="45">
        <f t="shared" si="30"/>
        <v>7.2</v>
      </c>
      <c r="N85" s="45">
        <f t="shared" si="31"/>
        <v>8.5</v>
      </c>
      <c r="O85" s="45">
        <f t="shared" si="32"/>
        <v>8.5</v>
      </c>
      <c r="P85" s="25" t="str">
        <f t="shared" si="33"/>
        <v>PGB250002358</v>
      </c>
      <c r="Q85" s="46">
        <f>VLOOKUP(C85,MAPPING!$B$28:$G$30,2,0)+(O85-0.5)/0.5*VLOOKUP(C85,MAPPING!$B$28:$G$30,4,0)</f>
        <v>56745</v>
      </c>
      <c r="R85" s="118">
        <f t="shared" si="34"/>
        <v>4500</v>
      </c>
      <c r="S85" s="119">
        <f>VLOOKUP(H85,MAPPING!$B$3:$D$10,3,0)</f>
        <v>0</v>
      </c>
      <c r="T85" s="120">
        <f t="shared" si="35"/>
        <v>0</v>
      </c>
      <c r="U85" s="119" cm="1">
        <f t="array" ref="U85">IF(OR(ISNUMBER(SEARCH("대신대납",AH85)),ISNUMBER(SEARCH("대신 대납",AH85))),_xlfn.LET(
  _xlpm.s,AH85,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5" s="119">
        <f>(IF(VLOOKUP(VLOOKUP(AN85,MAPPING!$B$12:$D$17,2,1),MAPPING!$C$12:$E$17,2,0)=7000,0,VLOOKUP(VLOOKUP(AN85,MAPPING!$B$12:$D$17,2,1),MAPPING!$C$12:$E$17,2,0)))</f>
        <v>0</v>
      </c>
      <c r="W85" s="119">
        <f>IF(OR(ISNUMBER(SEARCH("대신대납",AH85)),ISNUMBER(SEARCH("대신 대납",AH85)),ISNUMBER(SEARCH("대신착불",AH85)),ISNUMBER(SEARCH("대신 착불",AH85))), 0,(K85*VLOOKUP(N85/K85,MAPPING!$B$19:$C$26,2,10)))</f>
        <v>1000</v>
      </c>
      <c r="X85" s="119">
        <f>IF(LHR!F85='LHR 현지비용'!$F$2,'LHR 현지비용'!$D$2,0)</f>
        <v>0</v>
      </c>
      <c r="Y85" s="119">
        <f t="shared" si="36"/>
        <v>62245</v>
      </c>
      <c r="AA85" s="151">
        <v>45928</v>
      </c>
      <c r="AB85" s="23" t="s">
        <v>148</v>
      </c>
      <c r="AC85" s="23">
        <v>99431913910</v>
      </c>
      <c r="AD85" s="23" t="s">
        <v>305</v>
      </c>
      <c r="AE85" s="23" t="s">
        <v>306</v>
      </c>
      <c r="AF85" s="23">
        <v>1053083463</v>
      </c>
      <c r="AG85" s="23">
        <v>13938</v>
      </c>
      <c r="AI85" s="23">
        <v>1</v>
      </c>
      <c r="AJ85" s="23">
        <v>8.02</v>
      </c>
      <c r="AK85" s="23">
        <v>7.2</v>
      </c>
      <c r="AL85" s="23">
        <v>8.5</v>
      </c>
      <c r="AM85" s="23" t="s">
        <v>47</v>
      </c>
      <c r="AN85" s="23">
        <v>127.29</v>
      </c>
      <c r="AO85" s="23" t="s">
        <v>149</v>
      </c>
      <c r="AP85" s="23" t="s">
        <v>149</v>
      </c>
      <c r="AQ85" s="23" t="s">
        <v>149</v>
      </c>
      <c r="AT85" s="23">
        <v>2205932</v>
      </c>
      <c r="AU85" s="23" t="s">
        <v>150</v>
      </c>
      <c r="AV85" s="23" t="s">
        <v>151</v>
      </c>
      <c r="AX85" s="23" t="s">
        <v>152</v>
      </c>
      <c r="AY85" s="24">
        <v>6094373042758</v>
      </c>
      <c r="AZ85" s="153">
        <v>142660980558</v>
      </c>
      <c r="BA85" s="24">
        <v>142660980558</v>
      </c>
      <c r="BB85" s="23" t="s">
        <v>153</v>
      </c>
      <c r="BC85" s="23" t="s">
        <v>210</v>
      </c>
      <c r="BD85" s="23" t="s">
        <v>155</v>
      </c>
      <c r="BE85" s="23" t="s">
        <v>156</v>
      </c>
      <c r="BF85" s="23" t="s">
        <v>157</v>
      </c>
      <c r="BH85" s="23" t="s">
        <v>158</v>
      </c>
    </row>
    <row r="86" spans="2:60" x14ac:dyDescent="0.3">
      <c r="B86" s="22">
        <f t="shared" si="19"/>
        <v>82</v>
      </c>
      <c r="C86" s="22" t="str">
        <f t="shared" si="20"/>
        <v>LHR</v>
      </c>
      <c r="D86" s="22">
        <f t="shared" si="21"/>
        <v>45928</v>
      </c>
      <c r="E86" s="22">
        <f t="shared" si="22"/>
        <v>99431913910</v>
      </c>
      <c r="F86" s="22" t="str">
        <f t="shared" si="23"/>
        <v>PGB250002359</v>
      </c>
      <c r="G86" s="22" t="str">
        <f t="shared" si="24"/>
        <v>서영대</v>
      </c>
      <c r="H86" s="22" t="str">
        <f t="shared" si="25"/>
        <v>목록(Manifest)</v>
      </c>
      <c r="I86" s="22">
        <f t="shared" si="26"/>
        <v>80.86</v>
      </c>
      <c r="J86" s="22" t="str">
        <f t="shared" si="27"/>
        <v>INFOSCAPE (GBLHR)</v>
      </c>
      <c r="K86" s="22">
        <f t="shared" si="28"/>
        <v>1</v>
      </c>
      <c r="L86" s="45">
        <f t="shared" si="29"/>
        <v>5.43</v>
      </c>
      <c r="M86" s="45">
        <f t="shared" si="30"/>
        <v>3.8</v>
      </c>
      <c r="N86" s="45">
        <f t="shared" si="31"/>
        <v>5.5</v>
      </c>
      <c r="O86" s="45">
        <f t="shared" si="32"/>
        <v>5.5</v>
      </c>
      <c r="P86" s="25" t="str">
        <f t="shared" si="33"/>
        <v>PGB250002359</v>
      </c>
      <c r="Q86" s="46">
        <f>VLOOKUP(C86,MAPPING!$B$28:$G$30,2,0)+(O86-0.5)/0.5*VLOOKUP(C86,MAPPING!$B$28:$G$30,4,0)</f>
        <v>39135</v>
      </c>
      <c r="R86" s="118">
        <f t="shared" si="34"/>
        <v>4500</v>
      </c>
      <c r="S86" s="119">
        <f>VLOOKUP(H86,MAPPING!$B$3:$D$10,3,0)</f>
        <v>0</v>
      </c>
      <c r="T86" s="120">
        <f t="shared" si="35"/>
        <v>0</v>
      </c>
      <c r="U86" s="119" cm="1">
        <f t="array" ref="U86">IF(OR(ISNUMBER(SEARCH("대신대납",AH86)),ISNUMBER(SEARCH("대신 대납",AH86))),_xlfn.LET(
  _xlpm.s,AH86,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6" s="119">
        <f>(IF(VLOOKUP(VLOOKUP(AN86,MAPPING!$B$12:$D$17,2,1),MAPPING!$C$12:$E$17,2,0)=7000,0,VLOOKUP(VLOOKUP(AN86,MAPPING!$B$12:$D$17,2,1),MAPPING!$C$12:$E$17,2,0)))</f>
        <v>0</v>
      </c>
      <c r="W86" s="119">
        <f>IF(OR(ISNUMBER(SEARCH("대신대납",AH86)),ISNUMBER(SEARCH("대신 대납",AH86)),ISNUMBER(SEARCH("대신착불",AH86)),ISNUMBER(SEARCH("대신 착불",AH86))), 0,(K86*VLOOKUP(N86/K86,MAPPING!$B$19:$C$26,2,10)))</f>
        <v>1000</v>
      </c>
      <c r="X86" s="119">
        <f>IF(LHR!F86='LHR 현지비용'!$F$2,'LHR 현지비용'!$D$2,0)</f>
        <v>0</v>
      </c>
      <c r="Y86" s="119">
        <f t="shared" si="36"/>
        <v>44635</v>
      </c>
      <c r="AA86" s="151">
        <v>45928</v>
      </c>
      <c r="AB86" s="23" t="s">
        <v>148</v>
      </c>
      <c r="AC86" s="23">
        <v>99431913910</v>
      </c>
      <c r="AD86" s="23" t="s">
        <v>307</v>
      </c>
      <c r="AE86" s="23" t="s">
        <v>295</v>
      </c>
      <c r="AF86" s="23">
        <v>1032421443</v>
      </c>
      <c r="AG86" s="23">
        <v>44249</v>
      </c>
      <c r="AI86" s="23">
        <v>1</v>
      </c>
      <c r="AJ86" s="23">
        <v>5.43</v>
      </c>
      <c r="AK86" s="23">
        <v>3.8</v>
      </c>
      <c r="AL86" s="23">
        <v>5.5</v>
      </c>
      <c r="AM86" s="23" t="s">
        <v>47</v>
      </c>
      <c r="AN86" s="23">
        <v>80.86</v>
      </c>
      <c r="AO86" s="23" t="s">
        <v>149</v>
      </c>
      <c r="AP86" s="23" t="s">
        <v>149</v>
      </c>
      <c r="AQ86" s="23" t="s">
        <v>149</v>
      </c>
      <c r="AT86" s="23">
        <v>2205932</v>
      </c>
      <c r="AU86" s="23" t="s">
        <v>150</v>
      </c>
      <c r="AV86" s="23" t="s">
        <v>151</v>
      </c>
      <c r="AX86" s="23" t="s">
        <v>152</v>
      </c>
      <c r="AY86" s="24">
        <v>6094373042759</v>
      </c>
      <c r="AZ86" s="153">
        <v>142660980575</v>
      </c>
      <c r="BA86" s="24">
        <v>142660980575</v>
      </c>
      <c r="BB86" s="23" t="s">
        <v>153</v>
      </c>
      <c r="BC86" s="23" t="s">
        <v>210</v>
      </c>
      <c r="BD86" s="23" t="s">
        <v>155</v>
      </c>
      <c r="BE86" s="23" t="s">
        <v>156</v>
      </c>
      <c r="BF86" s="23" t="s">
        <v>157</v>
      </c>
      <c r="BH86" s="23" t="s">
        <v>158</v>
      </c>
    </row>
    <row r="87" spans="2:60" x14ac:dyDescent="0.3">
      <c r="B87" s="22">
        <f t="shared" si="19"/>
        <v>83</v>
      </c>
      <c r="C87" s="22" t="str">
        <f t="shared" si="20"/>
        <v>LHR</v>
      </c>
      <c r="D87" s="22">
        <f t="shared" si="21"/>
        <v>45928</v>
      </c>
      <c r="E87" s="22">
        <f t="shared" si="22"/>
        <v>99431913910</v>
      </c>
      <c r="F87" s="22" t="str">
        <f t="shared" si="23"/>
        <v>PGB250002360</v>
      </c>
      <c r="G87" s="22" t="str">
        <f t="shared" si="24"/>
        <v>박승기</v>
      </c>
      <c r="H87" s="22" t="str">
        <f t="shared" si="25"/>
        <v>목록(Manifest)</v>
      </c>
      <c r="I87" s="22">
        <f t="shared" si="26"/>
        <v>75.099999999999994</v>
      </c>
      <c r="J87" s="22" t="str">
        <f t="shared" si="27"/>
        <v>INFOSCAPE (GBLHR)</v>
      </c>
      <c r="K87" s="22">
        <f t="shared" si="28"/>
        <v>1</v>
      </c>
      <c r="L87" s="45">
        <f t="shared" si="29"/>
        <v>0.3</v>
      </c>
      <c r="M87" s="45">
        <f t="shared" si="30"/>
        <v>0.2</v>
      </c>
      <c r="N87" s="45">
        <f t="shared" si="31"/>
        <v>0.3</v>
      </c>
      <c r="O87" s="45">
        <f t="shared" si="32"/>
        <v>0.5</v>
      </c>
      <c r="P87" s="25" t="str">
        <f t="shared" si="33"/>
        <v>PGB250002360</v>
      </c>
      <c r="Q87" s="46">
        <f>VLOOKUP(C87,MAPPING!$B$28:$G$30,2,0)+(O87-0.5)/0.5*VLOOKUP(C87,MAPPING!$B$28:$G$30,4,0)</f>
        <v>9785</v>
      </c>
      <c r="R87" s="118">
        <f t="shared" si="34"/>
        <v>4500</v>
      </c>
      <c r="S87" s="119">
        <f>VLOOKUP(H87,MAPPING!$B$3:$D$10,3,0)</f>
        <v>0</v>
      </c>
      <c r="T87" s="120">
        <f t="shared" si="35"/>
        <v>0</v>
      </c>
      <c r="U87" s="119" cm="1">
        <f t="array" ref="U87">IF(OR(ISNUMBER(SEARCH("대신대납",AH87)),ISNUMBER(SEARCH("대신 대납",AH87))),_xlfn.LET(
  _xlpm.s,AH87,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7" s="119">
        <f>(IF(VLOOKUP(VLOOKUP(AN87,MAPPING!$B$12:$D$17,2,1),MAPPING!$C$12:$E$17,2,0)=7000,0,VLOOKUP(VLOOKUP(AN87,MAPPING!$B$12:$D$17,2,1),MAPPING!$C$12:$E$17,2,0)))</f>
        <v>0</v>
      </c>
      <c r="W87" s="119">
        <f>IF(OR(ISNUMBER(SEARCH("대신대납",AH87)),ISNUMBER(SEARCH("대신 대납",AH87)),ISNUMBER(SEARCH("대신착불",AH87)),ISNUMBER(SEARCH("대신 착불",AH87))), 0,(K87*VLOOKUP(N87/K87,MAPPING!$B$19:$C$26,2,10)))</f>
        <v>0</v>
      </c>
      <c r="X87" s="119">
        <f>IF(LHR!F87='LHR 현지비용'!$F$2,'LHR 현지비용'!$D$2,0)</f>
        <v>0</v>
      </c>
      <c r="Y87" s="119">
        <f t="shared" si="36"/>
        <v>14285</v>
      </c>
      <c r="AA87" s="151">
        <v>45928</v>
      </c>
      <c r="AB87" s="23" t="s">
        <v>148</v>
      </c>
      <c r="AC87" s="23">
        <v>99431913910</v>
      </c>
      <c r="AD87" s="23" t="s">
        <v>308</v>
      </c>
      <c r="AE87" s="23" t="s">
        <v>269</v>
      </c>
      <c r="AF87" s="23">
        <v>1090147245</v>
      </c>
      <c r="AG87" s="23">
        <v>28347</v>
      </c>
      <c r="AI87" s="23">
        <v>1</v>
      </c>
      <c r="AJ87" s="23">
        <v>0.3</v>
      </c>
      <c r="AK87" s="23">
        <v>0.2</v>
      </c>
      <c r="AL87" s="23">
        <v>0.3</v>
      </c>
      <c r="AM87" s="23" t="s">
        <v>47</v>
      </c>
      <c r="AN87" s="23">
        <v>75.099999999999994</v>
      </c>
      <c r="AO87" s="23" t="s">
        <v>149</v>
      </c>
      <c r="AP87" s="23" t="s">
        <v>149</v>
      </c>
      <c r="AQ87" s="23" t="s">
        <v>149</v>
      </c>
      <c r="AT87" s="23">
        <v>2205932</v>
      </c>
      <c r="AU87" s="23" t="s">
        <v>150</v>
      </c>
      <c r="AV87" s="23" t="s">
        <v>151</v>
      </c>
      <c r="AX87" s="23" t="s">
        <v>152</v>
      </c>
      <c r="AY87" s="24">
        <v>6094373042760</v>
      </c>
      <c r="AZ87" s="153">
        <v>142660980694</v>
      </c>
      <c r="BA87" s="24">
        <v>142660980694</v>
      </c>
      <c r="BB87" s="23" t="s">
        <v>153</v>
      </c>
      <c r="BC87" s="23" t="s">
        <v>210</v>
      </c>
      <c r="BD87" s="23" t="s">
        <v>155</v>
      </c>
      <c r="BE87" s="23" t="s">
        <v>156</v>
      </c>
      <c r="BF87" s="23" t="s">
        <v>157</v>
      </c>
      <c r="BH87" s="23" t="s">
        <v>158</v>
      </c>
    </row>
    <row r="88" spans="2:60" x14ac:dyDescent="0.3">
      <c r="B88" s="22">
        <f t="shared" si="19"/>
        <v>84</v>
      </c>
      <c r="C88" s="22" t="str">
        <f t="shared" si="20"/>
        <v>LHR</v>
      </c>
      <c r="D88" s="22">
        <f t="shared" si="21"/>
        <v>45928</v>
      </c>
      <c r="E88" s="22">
        <f t="shared" si="22"/>
        <v>99431913910</v>
      </c>
      <c r="F88" s="22" t="str">
        <f t="shared" si="23"/>
        <v>PGB250002361</v>
      </c>
      <c r="G88" s="22" t="str">
        <f t="shared" si="24"/>
        <v>강진구</v>
      </c>
      <c r="H88" s="22" t="str">
        <f t="shared" si="25"/>
        <v>목록(Manifest)</v>
      </c>
      <c r="I88" s="22">
        <f t="shared" si="26"/>
        <v>61.41</v>
      </c>
      <c r="J88" s="22" t="str">
        <f t="shared" si="27"/>
        <v>INFOSCAPE (GBLHR)</v>
      </c>
      <c r="K88" s="22">
        <f t="shared" si="28"/>
        <v>1</v>
      </c>
      <c r="L88" s="45">
        <f t="shared" si="29"/>
        <v>0.1</v>
      </c>
      <c r="M88" s="45">
        <f t="shared" si="30"/>
        <v>0.2</v>
      </c>
      <c r="N88" s="45">
        <f t="shared" si="31"/>
        <v>0.2</v>
      </c>
      <c r="O88" s="45">
        <f t="shared" si="32"/>
        <v>0.5</v>
      </c>
      <c r="P88" s="25" t="str">
        <f t="shared" si="33"/>
        <v>PGB250002361</v>
      </c>
      <c r="Q88" s="46">
        <f>VLOOKUP(C88,MAPPING!$B$28:$G$30,2,0)+(O88-0.5)/0.5*VLOOKUP(C88,MAPPING!$B$28:$G$30,4,0)</f>
        <v>9785</v>
      </c>
      <c r="R88" s="118">
        <f t="shared" si="34"/>
        <v>4500</v>
      </c>
      <c r="S88" s="119">
        <f>VLOOKUP(H88,MAPPING!$B$3:$D$10,3,0)</f>
        <v>0</v>
      </c>
      <c r="T88" s="120">
        <f t="shared" si="35"/>
        <v>0</v>
      </c>
      <c r="U88" s="119" cm="1">
        <f t="array" ref="U88">IF(OR(ISNUMBER(SEARCH("대신대납",AH88)),ISNUMBER(SEARCH("대신 대납",AH88))),_xlfn.LET(
  _xlpm.s,AH88,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8" s="119">
        <f>(IF(VLOOKUP(VLOOKUP(AN88,MAPPING!$B$12:$D$17,2,1),MAPPING!$C$12:$E$17,2,0)=7000,0,VLOOKUP(VLOOKUP(AN88,MAPPING!$B$12:$D$17,2,1),MAPPING!$C$12:$E$17,2,0)))</f>
        <v>0</v>
      </c>
      <c r="W88" s="119">
        <f>IF(OR(ISNUMBER(SEARCH("대신대납",AH88)),ISNUMBER(SEARCH("대신 대납",AH88)),ISNUMBER(SEARCH("대신착불",AH88)),ISNUMBER(SEARCH("대신 착불",AH88))), 0,(K88*VLOOKUP(N88/K88,MAPPING!$B$19:$C$26,2,10)))</f>
        <v>0</v>
      </c>
      <c r="X88" s="119">
        <f>IF(LHR!F88='LHR 현지비용'!$F$2,'LHR 현지비용'!$D$2,0)</f>
        <v>0</v>
      </c>
      <c r="Y88" s="119">
        <f t="shared" si="36"/>
        <v>14285</v>
      </c>
      <c r="AA88" s="151">
        <v>45928</v>
      </c>
      <c r="AB88" s="23" t="s">
        <v>148</v>
      </c>
      <c r="AC88" s="23">
        <v>99431913910</v>
      </c>
      <c r="AD88" s="23" t="s">
        <v>309</v>
      </c>
      <c r="AE88" s="23" t="s">
        <v>310</v>
      </c>
      <c r="AF88" s="23">
        <v>1031848490</v>
      </c>
      <c r="AG88" s="23">
        <v>25306</v>
      </c>
      <c r="AI88" s="23">
        <v>1</v>
      </c>
      <c r="AJ88" s="23">
        <v>0.1</v>
      </c>
      <c r="AK88" s="23">
        <v>0.2</v>
      </c>
      <c r="AL88" s="23">
        <v>0.2</v>
      </c>
      <c r="AM88" s="23" t="s">
        <v>47</v>
      </c>
      <c r="AN88" s="23">
        <v>61.41</v>
      </c>
      <c r="AO88" s="23" t="s">
        <v>149</v>
      </c>
      <c r="AP88" s="23" t="s">
        <v>149</v>
      </c>
      <c r="AQ88" s="23" t="s">
        <v>149</v>
      </c>
      <c r="AT88" s="23">
        <v>2205932</v>
      </c>
      <c r="AU88" s="23" t="s">
        <v>150</v>
      </c>
      <c r="AV88" s="23" t="s">
        <v>151</v>
      </c>
      <c r="AX88" s="23" t="s">
        <v>152</v>
      </c>
      <c r="AY88" s="24">
        <v>6094373042761</v>
      </c>
      <c r="AZ88" s="153">
        <v>142660980746</v>
      </c>
      <c r="BA88" s="24">
        <v>142660980746</v>
      </c>
      <c r="BB88" s="23" t="s">
        <v>153</v>
      </c>
      <c r="BC88" s="23" t="s">
        <v>210</v>
      </c>
      <c r="BD88" s="23" t="s">
        <v>155</v>
      </c>
      <c r="BE88" s="23" t="s">
        <v>156</v>
      </c>
      <c r="BF88" s="23" t="s">
        <v>157</v>
      </c>
      <c r="BH88" s="23" t="s">
        <v>158</v>
      </c>
    </row>
    <row r="89" spans="2:60" x14ac:dyDescent="0.3">
      <c r="B89" s="22">
        <f t="shared" si="19"/>
        <v>85</v>
      </c>
      <c r="C89" s="22" t="str">
        <f t="shared" si="20"/>
        <v>LHR</v>
      </c>
      <c r="D89" s="22">
        <f t="shared" si="21"/>
        <v>45928</v>
      </c>
      <c r="E89" s="22">
        <f t="shared" si="22"/>
        <v>99431913910</v>
      </c>
      <c r="F89" s="22" t="str">
        <f t="shared" si="23"/>
        <v>PGB250002362</v>
      </c>
      <c r="G89" s="22" t="str">
        <f t="shared" si="24"/>
        <v>김민호</v>
      </c>
      <c r="H89" s="22" t="str">
        <f t="shared" si="25"/>
        <v>목록(Manifest)</v>
      </c>
      <c r="I89" s="22">
        <f t="shared" si="26"/>
        <v>94.85</v>
      </c>
      <c r="J89" s="22" t="str">
        <f t="shared" si="27"/>
        <v>INFOSCAPE (GBLHR)</v>
      </c>
      <c r="K89" s="22">
        <f t="shared" si="28"/>
        <v>1</v>
      </c>
      <c r="L89" s="45">
        <f t="shared" si="29"/>
        <v>2.2999999999999998</v>
      </c>
      <c r="M89" s="45">
        <f t="shared" si="30"/>
        <v>1.5</v>
      </c>
      <c r="N89" s="45">
        <f t="shared" si="31"/>
        <v>2.2999999999999998</v>
      </c>
      <c r="O89" s="45">
        <f t="shared" si="32"/>
        <v>2.5</v>
      </c>
      <c r="P89" s="25" t="str">
        <f t="shared" si="33"/>
        <v>PGB250002362</v>
      </c>
      <c r="Q89" s="46">
        <f>VLOOKUP(C89,MAPPING!$B$28:$G$30,2,0)+(O89-0.5)/0.5*VLOOKUP(C89,MAPPING!$B$28:$G$30,4,0)</f>
        <v>21525</v>
      </c>
      <c r="R89" s="118">
        <f t="shared" si="34"/>
        <v>4500</v>
      </c>
      <c r="S89" s="119">
        <f>VLOOKUP(H89,MAPPING!$B$3:$D$10,3,0)</f>
        <v>0</v>
      </c>
      <c r="T89" s="120">
        <f t="shared" si="35"/>
        <v>0</v>
      </c>
      <c r="U89" s="119" cm="1">
        <f t="array" ref="U89">IF(OR(ISNUMBER(SEARCH("대신대납",AH89)),ISNUMBER(SEARCH("대신 대납",AH89))),_xlfn.LET(
  _xlpm.s,AH89,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89" s="119">
        <f>(IF(VLOOKUP(VLOOKUP(AN89,MAPPING!$B$12:$D$17,2,1),MAPPING!$C$12:$E$17,2,0)=7000,0,VLOOKUP(VLOOKUP(AN89,MAPPING!$B$12:$D$17,2,1),MAPPING!$C$12:$E$17,2,0)))</f>
        <v>0</v>
      </c>
      <c r="W89" s="119">
        <f>IF(OR(ISNUMBER(SEARCH("대신대납",AH89)),ISNUMBER(SEARCH("대신 대납",AH89)),ISNUMBER(SEARCH("대신착불",AH89)),ISNUMBER(SEARCH("대신 착불",AH89))), 0,(K89*VLOOKUP(N89/K89,MAPPING!$B$19:$C$26,2,10)))</f>
        <v>500</v>
      </c>
      <c r="X89" s="119">
        <f>IF(LHR!F89='LHR 현지비용'!$F$2,'LHR 현지비용'!$D$2,0)</f>
        <v>0</v>
      </c>
      <c r="Y89" s="119">
        <f t="shared" si="36"/>
        <v>26525</v>
      </c>
      <c r="AA89" s="151">
        <v>45928</v>
      </c>
      <c r="AB89" s="23" t="s">
        <v>148</v>
      </c>
      <c r="AC89" s="23">
        <v>99431913910</v>
      </c>
      <c r="AD89" s="23" t="s">
        <v>311</v>
      </c>
      <c r="AE89" s="23" t="s">
        <v>141</v>
      </c>
      <c r="AF89" s="23">
        <v>1036783904</v>
      </c>
      <c r="AG89" s="23">
        <v>43137</v>
      </c>
      <c r="AI89" s="23">
        <v>1</v>
      </c>
      <c r="AJ89" s="23">
        <v>2.2999999999999998</v>
      </c>
      <c r="AK89" s="23">
        <v>1.5</v>
      </c>
      <c r="AL89" s="23">
        <v>2.2999999999999998</v>
      </c>
      <c r="AM89" s="23" t="s">
        <v>47</v>
      </c>
      <c r="AN89" s="23">
        <v>94.85</v>
      </c>
      <c r="AO89" s="23" t="s">
        <v>149</v>
      </c>
      <c r="AP89" s="23" t="s">
        <v>149</v>
      </c>
      <c r="AQ89" s="23" t="s">
        <v>149</v>
      </c>
      <c r="AT89" s="23">
        <v>2205932</v>
      </c>
      <c r="AU89" s="23" t="s">
        <v>150</v>
      </c>
      <c r="AV89" s="23" t="s">
        <v>151</v>
      </c>
      <c r="AX89" s="23" t="s">
        <v>152</v>
      </c>
      <c r="AY89" s="24">
        <v>6094373042762</v>
      </c>
      <c r="AZ89" s="153">
        <v>142660980950</v>
      </c>
      <c r="BA89" s="24">
        <v>142660980950</v>
      </c>
      <c r="BB89" s="23" t="s">
        <v>153</v>
      </c>
      <c r="BC89" s="23" t="s">
        <v>210</v>
      </c>
      <c r="BD89" s="23" t="s">
        <v>155</v>
      </c>
      <c r="BE89" s="23" t="s">
        <v>156</v>
      </c>
      <c r="BF89" s="23" t="s">
        <v>157</v>
      </c>
      <c r="BH89" s="23" t="s">
        <v>158</v>
      </c>
    </row>
    <row r="90" spans="2:60" x14ac:dyDescent="0.3">
      <c r="B90" s="22">
        <f t="shared" si="19"/>
        <v>86</v>
      </c>
      <c r="C90" s="22" t="str">
        <f t="shared" si="20"/>
        <v>LHR</v>
      </c>
      <c r="D90" s="22">
        <f t="shared" si="21"/>
        <v>45928</v>
      </c>
      <c r="E90" s="22">
        <f t="shared" si="22"/>
        <v>99431913910</v>
      </c>
      <c r="F90" s="22" t="str">
        <f t="shared" si="23"/>
        <v>PGB250002369</v>
      </c>
      <c r="G90" s="22" t="str">
        <f t="shared" si="24"/>
        <v>신기철</v>
      </c>
      <c r="H90" s="22" t="str">
        <f t="shared" si="25"/>
        <v>목록(Manifest)</v>
      </c>
      <c r="I90" s="22">
        <f t="shared" si="26"/>
        <v>103.35</v>
      </c>
      <c r="J90" s="22" t="str">
        <f t="shared" si="27"/>
        <v>INFOSCAPE (GBLHR)</v>
      </c>
      <c r="K90" s="22">
        <f t="shared" si="28"/>
        <v>1</v>
      </c>
      <c r="L90" s="45">
        <f t="shared" si="29"/>
        <v>0.15</v>
      </c>
      <c r="M90" s="45">
        <f t="shared" si="30"/>
        <v>0.3</v>
      </c>
      <c r="N90" s="45">
        <f t="shared" si="31"/>
        <v>0.3</v>
      </c>
      <c r="O90" s="45">
        <f t="shared" si="32"/>
        <v>0.5</v>
      </c>
      <c r="P90" s="25" t="str">
        <f t="shared" si="33"/>
        <v>PGB250002369</v>
      </c>
      <c r="Q90" s="46">
        <f>VLOOKUP(C90,MAPPING!$B$28:$G$30,2,0)+(O90-0.5)/0.5*VLOOKUP(C90,MAPPING!$B$28:$G$30,4,0)</f>
        <v>9785</v>
      </c>
      <c r="R90" s="118">
        <f t="shared" si="34"/>
        <v>4500</v>
      </c>
      <c r="S90" s="119">
        <f>VLOOKUP(H90,MAPPING!$B$3:$D$10,3,0)</f>
        <v>0</v>
      </c>
      <c r="T90" s="120">
        <f t="shared" si="35"/>
        <v>0</v>
      </c>
      <c r="U90" s="119" cm="1">
        <f t="array" ref="U90">IF(OR(ISNUMBER(SEARCH("대신대납",AH90)),ISNUMBER(SEARCH("대신 대납",AH90))),_xlfn.LET(
  _xlpm.s,AH90,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0" s="119">
        <f>(IF(VLOOKUP(VLOOKUP(AN90,MAPPING!$B$12:$D$17,2,1),MAPPING!$C$12:$E$17,2,0)=7000,0,VLOOKUP(VLOOKUP(AN90,MAPPING!$B$12:$D$17,2,1),MAPPING!$C$12:$E$17,2,0)))</f>
        <v>0</v>
      </c>
      <c r="W90" s="119">
        <f>IF(OR(ISNUMBER(SEARCH("대신대납",AH90)),ISNUMBER(SEARCH("대신 대납",AH90)),ISNUMBER(SEARCH("대신착불",AH90)),ISNUMBER(SEARCH("대신 착불",AH90))), 0,(K90*VLOOKUP(N90/K90,MAPPING!$B$19:$C$26,2,10)))</f>
        <v>0</v>
      </c>
      <c r="X90" s="119">
        <f>IF(LHR!F90='LHR 현지비용'!$F$2,'LHR 현지비용'!$D$2,0)</f>
        <v>0</v>
      </c>
      <c r="Y90" s="119">
        <f t="shared" si="36"/>
        <v>14285</v>
      </c>
      <c r="AA90" s="151">
        <v>45928</v>
      </c>
      <c r="AB90" s="23" t="s">
        <v>148</v>
      </c>
      <c r="AC90" s="23">
        <v>99431913910</v>
      </c>
      <c r="AD90" s="23" t="s">
        <v>312</v>
      </c>
      <c r="AE90" s="23" t="s">
        <v>313</v>
      </c>
      <c r="AF90" s="23">
        <v>1097572061</v>
      </c>
      <c r="AG90" s="23">
        <v>11784</v>
      </c>
      <c r="AI90" s="23">
        <v>1</v>
      </c>
      <c r="AJ90" s="23">
        <v>0.15</v>
      </c>
      <c r="AK90" s="23">
        <v>0.3</v>
      </c>
      <c r="AL90" s="23">
        <v>0.3</v>
      </c>
      <c r="AM90" s="23" t="s">
        <v>47</v>
      </c>
      <c r="AN90" s="23">
        <v>103.35</v>
      </c>
      <c r="AO90" s="23" t="s">
        <v>149</v>
      </c>
      <c r="AP90" s="23" t="s">
        <v>149</v>
      </c>
      <c r="AQ90" s="23" t="s">
        <v>149</v>
      </c>
      <c r="AT90" s="23">
        <v>2205932</v>
      </c>
      <c r="AU90" s="23" t="s">
        <v>150</v>
      </c>
      <c r="AV90" s="23" t="s">
        <v>151</v>
      </c>
      <c r="AX90" s="23" t="s">
        <v>152</v>
      </c>
      <c r="AY90" s="24">
        <v>6094373042769</v>
      </c>
      <c r="AZ90" s="153">
        <v>142660981247</v>
      </c>
      <c r="BA90" s="24">
        <v>142660981247</v>
      </c>
      <c r="BB90" s="23" t="s">
        <v>153</v>
      </c>
      <c r="BC90" s="23" t="s">
        <v>210</v>
      </c>
      <c r="BD90" s="23" t="s">
        <v>155</v>
      </c>
      <c r="BE90" s="23" t="s">
        <v>156</v>
      </c>
      <c r="BF90" s="23" t="s">
        <v>157</v>
      </c>
      <c r="BH90" s="23" t="s">
        <v>158</v>
      </c>
    </row>
    <row r="91" spans="2:60" x14ac:dyDescent="0.3">
      <c r="B91" s="22">
        <f t="shared" si="19"/>
        <v>87</v>
      </c>
      <c r="C91" s="22" t="str">
        <f t="shared" si="20"/>
        <v>LHR</v>
      </c>
      <c r="D91" s="22">
        <f t="shared" si="21"/>
        <v>45928</v>
      </c>
      <c r="E91" s="22">
        <f t="shared" si="22"/>
        <v>99431913910</v>
      </c>
      <c r="F91" s="22" t="str">
        <f t="shared" si="23"/>
        <v>PGB250002364</v>
      </c>
      <c r="G91" s="22" t="str">
        <f t="shared" si="24"/>
        <v>김광명</v>
      </c>
      <c r="H91" s="22" t="str">
        <f t="shared" si="25"/>
        <v>목록(Manifest)</v>
      </c>
      <c r="I91" s="22">
        <f t="shared" si="26"/>
        <v>101.73</v>
      </c>
      <c r="J91" s="22" t="str">
        <f t="shared" si="27"/>
        <v>INFOSCAPE (GBLHR)</v>
      </c>
      <c r="K91" s="22">
        <f t="shared" si="28"/>
        <v>1</v>
      </c>
      <c r="L91" s="45">
        <f t="shared" si="29"/>
        <v>0.38</v>
      </c>
      <c r="M91" s="45">
        <f t="shared" si="30"/>
        <v>1</v>
      </c>
      <c r="N91" s="45">
        <f t="shared" si="31"/>
        <v>1</v>
      </c>
      <c r="O91" s="45">
        <f t="shared" si="32"/>
        <v>1</v>
      </c>
      <c r="P91" s="25" t="str">
        <f t="shared" si="33"/>
        <v>PGB250002364</v>
      </c>
      <c r="Q91" s="46">
        <f>VLOOKUP(C91,MAPPING!$B$28:$G$30,2,0)+(O91-0.5)/0.5*VLOOKUP(C91,MAPPING!$B$28:$G$30,4,0)</f>
        <v>12720</v>
      </c>
      <c r="R91" s="118">
        <f t="shared" si="34"/>
        <v>4500</v>
      </c>
      <c r="S91" s="119">
        <f>VLOOKUP(H91,MAPPING!$B$3:$D$10,3,0)</f>
        <v>0</v>
      </c>
      <c r="T91" s="120">
        <f t="shared" si="35"/>
        <v>0</v>
      </c>
      <c r="U91" s="119" cm="1">
        <f t="array" ref="U91">IF(OR(ISNUMBER(SEARCH("대신대납",AH91)),ISNUMBER(SEARCH("대신 대납",AH91))),_xlfn.LET(
  _xlpm.s,AH91,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1" s="119">
        <f>(IF(VLOOKUP(VLOOKUP(AN91,MAPPING!$B$12:$D$17,2,1),MAPPING!$C$12:$E$17,2,0)=7000,0,VLOOKUP(VLOOKUP(AN91,MAPPING!$B$12:$D$17,2,1),MAPPING!$C$12:$E$17,2,0)))</f>
        <v>0</v>
      </c>
      <c r="W91" s="119">
        <f>IF(OR(ISNUMBER(SEARCH("대신대납",AH91)),ISNUMBER(SEARCH("대신 대납",AH91)),ISNUMBER(SEARCH("대신착불",AH91)),ISNUMBER(SEARCH("대신 착불",AH91))), 0,(K91*VLOOKUP(N91/K91,MAPPING!$B$19:$C$26,2,10)))</f>
        <v>0</v>
      </c>
      <c r="X91" s="119">
        <f>IF(LHR!F91='LHR 현지비용'!$F$2,'LHR 현지비용'!$D$2,0)</f>
        <v>0</v>
      </c>
      <c r="Y91" s="119">
        <f t="shared" si="36"/>
        <v>17220</v>
      </c>
      <c r="AA91" s="151">
        <v>45928</v>
      </c>
      <c r="AB91" s="23" t="s">
        <v>148</v>
      </c>
      <c r="AC91" s="23">
        <v>99431913910</v>
      </c>
      <c r="AD91" s="23" t="s">
        <v>314</v>
      </c>
      <c r="AE91" s="23" t="s">
        <v>315</v>
      </c>
      <c r="AF91" s="23">
        <v>1058518927</v>
      </c>
      <c r="AG91" s="23">
        <v>34527</v>
      </c>
      <c r="AI91" s="23">
        <v>1</v>
      </c>
      <c r="AJ91" s="23">
        <v>0.38</v>
      </c>
      <c r="AK91" s="23">
        <v>1</v>
      </c>
      <c r="AL91" s="23">
        <v>1</v>
      </c>
      <c r="AM91" s="23" t="s">
        <v>47</v>
      </c>
      <c r="AN91" s="23">
        <v>101.73</v>
      </c>
      <c r="AO91" s="23" t="s">
        <v>149</v>
      </c>
      <c r="AP91" s="23" t="s">
        <v>149</v>
      </c>
      <c r="AQ91" s="23" t="s">
        <v>149</v>
      </c>
      <c r="AT91" s="23">
        <v>2205932</v>
      </c>
      <c r="AU91" s="23" t="s">
        <v>150</v>
      </c>
      <c r="AV91" s="23" t="s">
        <v>151</v>
      </c>
      <c r="AX91" s="23" t="s">
        <v>152</v>
      </c>
      <c r="AY91" s="24">
        <v>6094373042764</v>
      </c>
      <c r="AZ91" s="153">
        <v>142660981023</v>
      </c>
      <c r="BA91" s="24">
        <v>142660981023</v>
      </c>
      <c r="BB91" s="23" t="s">
        <v>153</v>
      </c>
      <c r="BC91" s="23" t="s">
        <v>210</v>
      </c>
      <c r="BD91" s="23" t="s">
        <v>155</v>
      </c>
      <c r="BE91" s="23" t="s">
        <v>156</v>
      </c>
      <c r="BF91" s="23" t="s">
        <v>157</v>
      </c>
      <c r="BH91" s="23" t="s">
        <v>158</v>
      </c>
    </row>
    <row r="92" spans="2:60" x14ac:dyDescent="0.3">
      <c r="B92" s="22">
        <f t="shared" si="19"/>
        <v>88</v>
      </c>
      <c r="C92" s="22" t="str">
        <f t="shared" si="20"/>
        <v>LHR</v>
      </c>
      <c r="D92" s="22">
        <f t="shared" si="21"/>
        <v>45928</v>
      </c>
      <c r="E92" s="22">
        <f t="shared" si="22"/>
        <v>99431913910</v>
      </c>
      <c r="F92" s="22" t="str">
        <f t="shared" si="23"/>
        <v>PGB250002365</v>
      </c>
      <c r="G92" s="22" t="str">
        <f t="shared" si="24"/>
        <v>김보배</v>
      </c>
      <c r="H92" s="22" t="str">
        <f t="shared" si="25"/>
        <v>목록(Manifest)</v>
      </c>
      <c r="I92" s="22">
        <f t="shared" si="26"/>
        <v>19.760000000000002</v>
      </c>
      <c r="J92" s="22" t="str">
        <f t="shared" si="27"/>
        <v>INFOSCAPE (GBLHR)</v>
      </c>
      <c r="K92" s="22">
        <f t="shared" si="28"/>
        <v>1</v>
      </c>
      <c r="L92" s="45">
        <f t="shared" si="29"/>
        <v>0.17</v>
      </c>
      <c r="M92" s="45">
        <f t="shared" si="30"/>
        <v>0.2</v>
      </c>
      <c r="N92" s="45">
        <f t="shared" si="31"/>
        <v>0.2</v>
      </c>
      <c r="O92" s="45">
        <f t="shared" si="32"/>
        <v>0.5</v>
      </c>
      <c r="P92" s="25" t="str">
        <f t="shared" si="33"/>
        <v>PGB250002365</v>
      </c>
      <c r="Q92" s="46">
        <f>VLOOKUP(C92,MAPPING!$B$28:$G$30,2,0)+(O92-0.5)/0.5*VLOOKUP(C92,MAPPING!$B$28:$G$30,4,0)</f>
        <v>9785</v>
      </c>
      <c r="R92" s="118">
        <f t="shared" si="34"/>
        <v>4500</v>
      </c>
      <c r="S92" s="119">
        <f>VLOOKUP(H92,MAPPING!$B$3:$D$10,3,0)</f>
        <v>0</v>
      </c>
      <c r="T92" s="120">
        <f t="shared" si="35"/>
        <v>0</v>
      </c>
      <c r="U92" s="119" cm="1">
        <f t="array" ref="U92">IF(OR(ISNUMBER(SEARCH("대신대납",AH92)),ISNUMBER(SEARCH("대신 대납",AH92))),_xlfn.LET(
  _xlpm.s,AH92,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2" s="119">
        <f>(IF(VLOOKUP(VLOOKUP(AN92,MAPPING!$B$12:$D$17,2,1),MAPPING!$C$12:$E$17,2,0)=7000,0,VLOOKUP(VLOOKUP(AN92,MAPPING!$B$12:$D$17,2,1),MAPPING!$C$12:$E$17,2,0)))</f>
        <v>0</v>
      </c>
      <c r="W92" s="119">
        <f>IF(OR(ISNUMBER(SEARCH("대신대납",AH92)),ISNUMBER(SEARCH("대신 대납",AH92)),ISNUMBER(SEARCH("대신착불",AH92)),ISNUMBER(SEARCH("대신 착불",AH92))), 0,(K92*VLOOKUP(N92/K92,MAPPING!$B$19:$C$26,2,10)))</f>
        <v>0</v>
      </c>
      <c r="X92" s="119">
        <f>IF(LHR!F92='LHR 현지비용'!$F$2,'LHR 현지비용'!$D$2,0)</f>
        <v>0</v>
      </c>
      <c r="Y92" s="119">
        <f t="shared" si="36"/>
        <v>14285</v>
      </c>
      <c r="AA92" s="151">
        <v>45928</v>
      </c>
      <c r="AB92" s="23" t="s">
        <v>148</v>
      </c>
      <c r="AC92" s="23">
        <v>99431913910</v>
      </c>
      <c r="AD92" s="23" t="s">
        <v>316</v>
      </c>
      <c r="AE92" s="23" t="s">
        <v>317</v>
      </c>
      <c r="AF92" s="23">
        <v>1063531447</v>
      </c>
      <c r="AG92" s="23">
        <v>41945</v>
      </c>
      <c r="AI92" s="23">
        <v>1</v>
      </c>
      <c r="AJ92" s="23">
        <v>0.17</v>
      </c>
      <c r="AK92" s="23">
        <v>0.2</v>
      </c>
      <c r="AL92" s="23">
        <v>0.2</v>
      </c>
      <c r="AM92" s="23" t="s">
        <v>47</v>
      </c>
      <c r="AN92" s="23">
        <v>19.760000000000002</v>
      </c>
      <c r="AO92" s="23" t="s">
        <v>149</v>
      </c>
      <c r="AP92" s="23" t="s">
        <v>149</v>
      </c>
      <c r="AQ92" s="23" t="s">
        <v>149</v>
      </c>
      <c r="AT92" s="23">
        <v>2205932</v>
      </c>
      <c r="AU92" s="23" t="s">
        <v>150</v>
      </c>
      <c r="AV92" s="23" t="s">
        <v>151</v>
      </c>
      <c r="AX92" s="23" t="s">
        <v>152</v>
      </c>
      <c r="AY92" s="24">
        <v>6094373042765</v>
      </c>
      <c r="AZ92" s="153">
        <v>142660981046</v>
      </c>
      <c r="BA92" s="24">
        <v>142660981046</v>
      </c>
      <c r="BB92" s="23" t="s">
        <v>153</v>
      </c>
      <c r="BC92" s="23" t="s">
        <v>210</v>
      </c>
      <c r="BD92" s="23" t="s">
        <v>155</v>
      </c>
      <c r="BE92" s="23" t="s">
        <v>156</v>
      </c>
      <c r="BF92" s="23" t="s">
        <v>157</v>
      </c>
      <c r="BH92" s="23" t="s">
        <v>158</v>
      </c>
    </row>
    <row r="93" spans="2:60" x14ac:dyDescent="0.3">
      <c r="B93" s="22">
        <f t="shared" si="19"/>
        <v>89</v>
      </c>
      <c r="C93" s="22" t="str">
        <f t="shared" si="20"/>
        <v>LHR</v>
      </c>
      <c r="D93" s="22">
        <f t="shared" si="21"/>
        <v>45928</v>
      </c>
      <c r="E93" s="22">
        <f t="shared" si="22"/>
        <v>99431913910</v>
      </c>
      <c r="F93" s="22" t="str">
        <f t="shared" si="23"/>
        <v>PGB250002366</v>
      </c>
      <c r="G93" s="22" t="str">
        <f t="shared" si="24"/>
        <v>전재익</v>
      </c>
      <c r="H93" s="22" t="str">
        <f t="shared" si="25"/>
        <v>목록(Manifest)</v>
      </c>
      <c r="I93" s="22">
        <f t="shared" si="26"/>
        <v>119.93</v>
      </c>
      <c r="J93" s="22" t="str">
        <f t="shared" si="27"/>
        <v>INFOSCAPE (GBLHR)</v>
      </c>
      <c r="K93" s="22">
        <f t="shared" si="28"/>
        <v>1</v>
      </c>
      <c r="L93" s="45">
        <f t="shared" si="29"/>
        <v>0.1</v>
      </c>
      <c r="M93" s="45">
        <f t="shared" si="30"/>
        <v>0.2</v>
      </c>
      <c r="N93" s="45">
        <f t="shared" si="31"/>
        <v>0.2</v>
      </c>
      <c r="O93" s="45">
        <f t="shared" si="32"/>
        <v>0.5</v>
      </c>
      <c r="P93" s="25" t="str">
        <f t="shared" si="33"/>
        <v>PGB250002366</v>
      </c>
      <c r="Q93" s="46">
        <f>VLOOKUP(C93,MAPPING!$B$28:$G$30,2,0)+(O93-0.5)/0.5*VLOOKUP(C93,MAPPING!$B$28:$G$30,4,0)</f>
        <v>9785</v>
      </c>
      <c r="R93" s="118">
        <f t="shared" si="34"/>
        <v>4500</v>
      </c>
      <c r="S93" s="119">
        <f>VLOOKUP(H93,MAPPING!$B$3:$D$10,3,0)</f>
        <v>0</v>
      </c>
      <c r="T93" s="120">
        <f t="shared" si="35"/>
        <v>0</v>
      </c>
      <c r="U93" s="119" cm="1">
        <f t="array" ref="U93">IF(OR(ISNUMBER(SEARCH("대신대납",AH93)),ISNUMBER(SEARCH("대신 대납",AH93))),_xlfn.LET(
  _xlpm.s,AH93,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3" s="119">
        <f>(IF(VLOOKUP(VLOOKUP(AN93,MAPPING!$B$12:$D$17,2,1),MAPPING!$C$12:$E$17,2,0)=7000,0,VLOOKUP(VLOOKUP(AN93,MAPPING!$B$12:$D$17,2,1),MAPPING!$C$12:$E$17,2,0)))</f>
        <v>0</v>
      </c>
      <c r="W93" s="119">
        <f>IF(OR(ISNUMBER(SEARCH("대신대납",AH93)),ISNUMBER(SEARCH("대신 대납",AH93)),ISNUMBER(SEARCH("대신착불",AH93)),ISNUMBER(SEARCH("대신 착불",AH93))), 0,(K93*VLOOKUP(N93/K93,MAPPING!$B$19:$C$26,2,10)))</f>
        <v>0</v>
      </c>
      <c r="X93" s="119">
        <f>IF(LHR!F93='LHR 현지비용'!$F$2,'LHR 현지비용'!$D$2,0)</f>
        <v>0</v>
      </c>
      <c r="Y93" s="119">
        <f t="shared" si="36"/>
        <v>14285</v>
      </c>
      <c r="AA93" s="151">
        <v>45928</v>
      </c>
      <c r="AB93" s="23" t="s">
        <v>148</v>
      </c>
      <c r="AC93" s="23">
        <v>99431913910</v>
      </c>
      <c r="AD93" s="23" t="s">
        <v>318</v>
      </c>
      <c r="AE93" s="23" t="s">
        <v>319</v>
      </c>
      <c r="AF93" s="23">
        <v>1029894258</v>
      </c>
      <c r="AG93" s="23">
        <v>12249</v>
      </c>
      <c r="AI93" s="23">
        <v>1</v>
      </c>
      <c r="AJ93" s="23">
        <v>0.1</v>
      </c>
      <c r="AK93" s="23">
        <v>0.2</v>
      </c>
      <c r="AL93" s="23">
        <v>0.2</v>
      </c>
      <c r="AM93" s="23" t="s">
        <v>47</v>
      </c>
      <c r="AN93" s="23">
        <v>119.93</v>
      </c>
      <c r="AT93" s="23">
        <v>2205932</v>
      </c>
      <c r="AU93" s="23" t="s">
        <v>150</v>
      </c>
      <c r="AV93" s="23" t="s">
        <v>151</v>
      </c>
      <c r="AX93" s="23" t="s">
        <v>152</v>
      </c>
      <c r="AY93" s="24">
        <v>6094373042766</v>
      </c>
      <c r="AZ93" s="153">
        <v>142660981056</v>
      </c>
      <c r="BA93" s="24">
        <v>142660981056</v>
      </c>
      <c r="BB93" s="23" t="s">
        <v>153</v>
      </c>
      <c r="BC93" s="23" t="s">
        <v>210</v>
      </c>
      <c r="BD93" s="23" t="s">
        <v>155</v>
      </c>
      <c r="BE93" s="23" t="s">
        <v>156</v>
      </c>
      <c r="BF93" s="23" t="s">
        <v>157</v>
      </c>
      <c r="BH93" s="23" t="s">
        <v>158</v>
      </c>
    </row>
    <row r="94" spans="2:60" x14ac:dyDescent="0.3">
      <c r="B94" s="22">
        <f t="shared" si="19"/>
        <v>90</v>
      </c>
      <c r="C94" s="22" t="str">
        <f t="shared" si="20"/>
        <v>LHR</v>
      </c>
      <c r="D94" s="22">
        <f t="shared" si="21"/>
        <v>45928</v>
      </c>
      <c r="E94" s="22">
        <f t="shared" si="22"/>
        <v>99431913910</v>
      </c>
      <c r="F94" s="22" t="str">
        <f t="shared" si="23"/>
        <v>PGB250002367</v>
      </c>
      <c r="G94" s="22" t="str">
        <f t="shared" si="24"/>
        <v>홍영주</v>
      </c>
      <c r="H94" s="22" t="str">
        <f t="shared" si="25"/>
        <v>목록(Manifest)</v>
      </c>
      <c r="I94" s="22">
        <f t="shared" si="26"/>
        <v>105.03</v>
      </c>
      <c r="J94" s="22" t="str">
        <f t="shared" si="27"/>
        <v>INFOSCAPE (GBLHR)</v>
      </c>
      <c r="K94" s="22">
        <f t="shared" si="28"/>
        <v>1</v>
      </c>
      <c r="L94" s="45">
        <f t="shared" si="29"/>
        <v>0.92</v>
      </c>
      <c r="M94" s="45">
        <f t="shared" si="30"/>
        <v>0.6</v>
      </c>
      <c r="N94" s="45">
        <f t="shared" si="31"/>
        <v>1</v>
      </c>
      <c r="O94" s="45">
        <f t="shared" si="32"/>
        <v>1</v>
      </c>
      <c r="P94" s="25" t="str">
        <f t="shared" si="33"/>
        <v>PGB250002367</v>
      </c>
      <c r="Q94" s="46">
        <f>VLOOKUP(C94,MAPPING!$B$28:$G$30,2,0)+(O94-0.5)/0.5*VLOOKUP(C94,MAPPING!$B$28:$G$30,4,0)</f>
        <v>12720</v>
      </c>
      <c r="R94" s="118">
        <f t="shared" si="34"/>
        <v>4500</v>
      </c>
      <c r="S94" s="119">
        <f>VLOOKUP(H94,MAPPING!$B$3:$D$10,3,0)</f>
        <v>0</v>
      </c>
      <c r="T94" s="120">
        <f t="shared" si="35"/>
        <v>0</v>
      </c>
      <c r="U94" s="119" cm="1">
        <f t="array" ref="U94">IF(OR(ISNUMBER(SEARCH("대신대납",AH94)),ISNUMBER(SEARCH("대신 대납",AH94))),_xlfn.LET(
  _xlpm.s,AH94,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4" s="119">
        <f>(IF(VLOOKUP(VLOOKUP(AN94,MAPPING!$B$12:$D$17,2,1),MAPPING!$C$12:$E$17,2,0)=7000,0,VLOOKUP(VLOOKUP(AN94,MAPPING!$B$12:$D$17,2,1),MAPPING!$C$12:$E$17,2,0)))</f>
        <v>0</v>
      </c>
      <c r="W94" s="119">
        <f>IF(OR(ISNUMBER(SEARCH("대신대납",AH94)),ISNUMBER(SEARCH("대신 대납",AH94)),ISNUMBER(SEARCH("대신착불",AH94)),ISNUMBER(SEARCH("대신 착불",AH94))), 0,(K94*VLOOKUP(N94/K94,MAPPING!$B$19:$C$26,2,10)))</f>
        <v>0</v>
      </c>
      <c r="X94" s="119">
        <f>IF(LHR!F94='LHR 현지비용'!$F$2,'LHR 현지비용'!$D$2,0)</f>
        <v>0</v>
      </c>
      <c r="Y94" s="119">
        <f t="shared" si="36"/>
        <v>17220</v>
      </c>
      <c r="AA94" s="151">
        <v>45928</v>
      </c>
      <c r="AB94" s="23" t="s">
        <v>148</v>
      </c>
      <c r="AC94" s="23">
        <v>99431913910</v>
      </c>
      <c r="AD94" s="23" t="s">
        <v>320</v>
      </c>
      <c r="AE94" s="23" t="s">
        <v>180</v>
      </c>
      <c r="AF94" s="23">
        <v>1033961014</v>
      </c>
      <c r="AG94" s="23">
        <v>34676</v>
      </c>
      <c r="AI94" s="23">
        <v>1</v>
      </c>
      <c r="AJ94" s="23">
        <v>0.92</v>
      </c>
      <c r="AK94" s="23">
        <v>0.6</v>
      </c>
      <c r="AL94" s="23">
        <v>1</v>
      </c>
      <c r="AM94" s="23" t="s">
        <v>47</v>
      </c>
      <c r="AN94" s="23">
        <v>105.03</v>
      </c>
      <c r="AO94" s="23" t="s">
        <v>149</v>
      </c>
      <c r="AP94" s="23" t="s">
        <v>149</v>
      </c>
      <c r="AQ94" s="23" t="s">
        <v>149</v>
      </c>
      <c r="AT94" s="23">
        <v>2205932</v>
      </c>
      <c r="AU94" s="23" t="s">
        <v>150</v>
      </c>
      <c r="AV94" s="23" t="s">
        <v>151</v>
      </c>
      <c r="AX94" s="23" t="s">
        <v>152</v>
      </c>
      <c r="AY94" s="24">
        <v>6094373042767</v>
      </c>
      <c r="AZ94" s="153">
        <v>142660981145</v>
      </c>
      <c r="BA94" s="24">
        <v>142660981145</v>
      </c>
      <c r="BB94" s="23" t="s">
        <v>153</v>
      </c>
      <c r="BC94" s="23" t="s">
        <v>210</v>
      </c>
      <c r="BD94" s="23" t="s">
        <v>155</v>
      </c>
      <c r="BE94" s="23" t="s">
        <v>156</v>
      </c>
      <c r="BF94" s="23" t="s">
        <v>157</v>
      </c>
      <c r="BH94" s="23" t="s">
        <v>158</v>
      </c>
    </row>
    <row r="95" spans="2:60" x14ac:dyDescent="0.3">
      <c r="B95" s="22">
        <f t="shared" si="19"/>
        <v>91</v>
      </c>
      <c r="C95" s="22" t="str">
        <f t="shared" si="20"/>
        <v>LHR</v>
      </c>
      <c r="D95" s="22">
        <f t="shared" si="21"/>
        <v>45928</v>
      </c>
      <c r="E95" s="22">
        <f t="shared" si="22"/>
        <v>99431913910</v>
      </c>
      <c r="F95" s="22" t="str">
        <f t="shared" si="23"/>
        <v>PGB250002368</v>
      </c>
      <c r="G95" s="22" t="str">
        <f t="shared" si="24"/>
        <v>홍성빈</v>
      </c>
      <c r="H95" s="22" t="str">
        <f t="shared" si="25"/>
        <v>목록(Manifest)</v>
      </c>
      <c r="I95" s="22">
        <f t="shared" si="26"/>
        <v>28.96</v>
      </c>
      <c r="J95" s="22" t="str">
        <f t="shared" si="27"/>
        <v>INFOSCAPE (GBLHR)</v>
      </c>
      <c r="K95" s="22">
        <f t="shared" si="28"/>
        <v>1</v>
      </c>
      <c r="L95" s="45">
        <f t="shared" si="29"/>
        <v>0.1</v>
      </c>
      <c r="M95" s="45">
        <f t="shared" si="30"/>
        <v>0.2</v>
      </c>
      <c r="N95" s="45">
        <f t="shared" si="31"/>
        <v>0.2</v>
      </c>
      <c r="O95" s="45">
        <f t="shared" si="32"/>
        <v>0.5</v>
      </c>
      <c r="P95" s="25" t="str">
        <f t="shared" si="33"/>
        <v>PGB250002368</v>
      </c>
      <c r="Q95" s="46">
        <f>VLOOKUP(C95,MAPPING!$B$28:$G$30,2,0)+(O95-0.5)/0.5*VLOOKUP(C95,MAPPING!$B$28:$G$30,4,0)</f>
        <v>9785</v>
      </c>
      <c r="R95" s="118">
        <f t="shared" si="34"/>
        <v>4500</v>
      </c>
      <c r="S95" s="119">
        <f>VLOOKUP(H95,MAPPING!$B$3:$D$10,3,0)</f>
        <v>0</v>
      </c>
      <c r="T95" s="120">
        <f t="shared" si="35"/>
        <v>0</v>
      </c>
      <c r="U95" s="119" cm="1">
        <f t="array" ref="U95">IF(OR(ISNUMBER(SEARCH("대신대납",AH95)),ISNUMBER(SEARCH("대신 대납",AH95))),_xlfn.LET(
  _xlpm.s,AH95,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5" s="119">
        <f>(IF(VLOOKUP(VLOOKUP(AN95,MAPPING!$B$12:$D$17,2,1),MAPPING!$C$12:$E$17,2,0)=7000,0,VLOOKUP(VLOOKUP(AN95,MAPPING!$B$12:$D$17,2,1),MAPPING!$C$12:$E$17,2,0)))</f>
        <v>0</v>
      </c>
      <c r="W95" s="119">
        <f>IF(OR(ISNUMBER(SEARCH("대신대납",AH95)),ISNUMBER(SEARCH("대신 대납",AH95)),ISNUMBER(SEARCH("대신착불",AH95)),ISNUMBER(SEARCH("대신 착불",AH95))), 0,(K95*VLOOKUP(N95/K95,MAPPING!$B$19:$C$26,2,10)))</f>
        <v>0</v>
      </c>
      <c r="X95" s="119">
        <f>IF(LHR!F95='LHR 현지비용'!$F$2,'LHR 현지비용'!$D$2,0)</f>
        <v>0</v>
      </c>
      <c r="Y95" s="119">
        <f t="shared" si="36"/>
        <v>14285</v>
      </c>
      <c r="AA95" s="151">
        <v>45928</v>
      </c>
      <c r="AB95" s="23" t="s">
        <v>148</v>
      </c>
      <c r="AC95" s="23">
        <v>99431913910</v>
      </c>
      <c r="AD95" s="23" t="s">
        <v>321</v>
      </c>
      <c r="AE95" s="23" t="s">
        <v>216</v>
      </c>
      <c r="AF95" s="23">
        <v>1075524549</v>
      </c>
      <c r="AG95" s="23">
        <v>3746</v>
      </c>
      <c r="AI95" s="23">
        <v>1</v>
      </c>
      <c r="AJ95" s="23">
        <v>0.1</v>
      </c>
      <c r="AK95" s="23">
        <v>0.2</v>
      </c>
      <c r="AL95" s="23">
        <v>0.2</v>
      </c>
      <c r="AM95" s="23" t="s">
        <v>47</v>
      </c>
      <c r="AN95" s="23">
        <v>28.96</v>
      </c>
      <c r="AO95" s="23" t="s">
        <v>149</v>
      </c>
      <c r="AT95" s="23">
        <v>2205932</v>
      </c>
      <c r="AU95" s="23" t="s">
        <v>150</v>
      </c>
      <c r="AV95" s="23" t="s">
        <v>151</v>
      </c>
      <c r="AX95" s="23" t="s">
        <v>152</v>
      </c>
      <c r="AY95" s="24">
        <v>6094373042768</v>
      </c>
      <c r="AZ95" s="153">
        <v>142660981163</v>
      </c>
      <c r="BA95" s="24">
        <v>142660981163</v>
      </c>
      <c r="BB95" s="23" t="s">
        <v>153</v>
      </c>
      <c r="BC95" s="23" t="s">
        <v>210</v>
      </c>
      <c r="BD95" s="23" t="s">
        <v>155</v>
      </c>
      <c r="BE95" s="23" t="s">
        <v>156</v>
      </c>
      <c r="BF95" s="23" t="s">
        <v>157</v>
      </c>
      <c r="BH95" s="23" t="s">
        <v>158</v>
      </c>
    </row>
    <row r="96" spans="2:60" x14ac:dyDescent="0.3">
      <c r="B96" s="22">
        <f t="shared" si="19"/>
        <v>92</v>
      </c>
      <c r="C96" s="22" t="str">
        <f t="shared" si="20"/>
        <v>LHR</v>
      </c>
      <c r="D96" s="22">
        <f t="shared" si="21"/>
        <v>45928</v>
      </c>
      <c r="E96" s="22">
        <f t="shared" si="22"/>
        <v>99431913910</v>
      </c>
      <c r="F96" s="22" t="str">
        <f t="shared" si="23"/>
        <v>PGB250002363</v>
      </c>
      <c r="G96" s="22" t="str">
        <f t="shared" si="24"/>
        <v>강다민</v>
      </c>
      <c r="H96" s="22" t="str">
        <f t="shared" si="25"/>
        <v>목록(Manifest)</v>
      </c>
      <c r="I96" s="22">
        <f t="shared" si="26"/>
        <v>125.12</v>
      </c>
      <c r="J96" s="22" t="str">
        <f t="shared" si="27"/>
        <v>INFOSCAPE (GBLHR)</v>
      </c>
      <c r="K96" s="22">
        <f t="shared" si="28"/>
        <v>1</v>
      </c>
      <c r="L96" s="45">
        <f t="shared" si="29"/>
        <v>1.02</v>
      </c>
      <c r="M96" s="45">
        <f t="shared" si="30"/>
        <v>1.3</v>
      </c>
      <c r="N96" s="45">
        <f t="shared" si="31"/>
        <v>1.3</v>
      </c>
      <c r="O96" s="45">
        <f t="shared" si="32"/>
        <v>1.5</v>
      </c>
      <c r="P96" s="25" t="str">
        <f t="shared" si="33"/>
        <v>PGB250002363</v>
      </c>
      <c r="Q96" s="46">
        <f>VLOOKUP(C96,MAPPING!$B$28:$G$30,2,0)+(O96-0.5)/0.5*VLOOKUP(C96,MAPPING!$B$28:$G$30,4,0)</f>
        <v>15655</v>
      </c>
      <c r="R96" s="118">
        <f t="shared" si="34"/>
        <v>4500</v>
      </c>
      <c r="S96" s="119">
        <f>VLOOKUP(H96,MAPPING!$B$3:$D$10,3,0)</f>
        <v>0</v>
      </c>
      <c r="T96" s="120">
        <f t="shared" si="35"/>
        <v>0</v>
      </c>
      <c r="U96" s="119" cm="1">
        <f t="array" ref="U96">IF(OR(ISNUMBER(SEARCH("대신대납",AH96)),ISNUMBER(SEARCH("대신 대납",AH96))),_xlfn.LET(
  _xlpm.s,AH96,
  _xlpm.n,LEN(_xlpm.s),
  _xlpm.runs, _xlfn.TEXTSPLIT( _xlfn.TEXTJOIN("",,IF(ISNUMBER(--MID(_xlpm.s,_xlfn.SEQUENCE(_xlpm.n),1)), MID(_xlpm.s,_xlfn.SEQUENCE(_xlpm.n),1), " ")), " ",,TRUE ),
  IFERROR( INDEX( _xlfn._xlws.FILTER(_xlpm.runs, LEN(_xlpm.runs)&gt;=3 ), 1 ), 0 )
)+0,0)</f>
        <v>0</v>
      </c>
      <c r="V96" s="119">
        <f>(IF(VLOOKUP(VLOOKUP(AN96,MAPPING!$B$12:$D$17,2,1),MAPPING!$C$12:$E$17,2,0)=7000,0,VLOOKUP(VLOOKUP(AN96,MAPPING!$B$12:$D$17,2,1),MAPPING!$C$12:$E$17,2,0)))</f>
        <v>0</v>
      </c>
      <c r="W96" s="119">
        <f>IF(OR(ISNUMBER(SEARCH("대신대납",AH96)),ISNUMBER(SEARCH("대신 대납",AH96)),ISNUMBER(SEARCH("대신착불",AH96)),ISNUMBER(SEARCH("대신 착불",AH96))), 0,(K96*VLOOKUP(N96/K96,MAPPING!$B$19:$C$26,2,10)))</f>
        <v>0</v>
      </c>
      <c r="X96" s="119">
        <f>IF(LHR!F96='LHR 현지비용'!$F$2,'LHR 현지비용'!$D$2,0)</f>
        <v>0</v>
      </c>
      <c r="Y96" s="119">
        <f t="shared" si="36"/>
        <v>20155</v>
      </c>
      <c r="AA96" s="151">
        <v>45928</v>
      </c>
      <c r="AB96" s="23" t="s">
        <v>148</v>
      </c>
      <c r="AC96" s="23">
        <v>99431913910</v>
      </c>
      <c r="AD96" s="23" t="s">
        <v>322</v>
      </c>
      <c r="AE96" s="23" t="s">
        <v>323</v>
      </c>
      <c r="AF96" s="23">
        <v>1026467323</v>
      </c>
      <c r="AG96" s="23">
        <v>12248</v>
      </c>
      <c r="AI96" s="23">
        <v>1</v>
      </c>
      <c r="AJ96" s="23">
        <v>1.02</v>
      </c>
      <c r="AK96" s="23">
        <v>1.3</v>
      </c>
      <c r="AL96" s="23">
        <v>1.3</v>
      </c>
      <c r="AM96" s="23" t="s">
        <v>47</v>
      </c>
      <c r="AN96" s="23">
        <v>125.12</v>
      </c>
      <c r="AO96" s="23" t="s">
        <v>149</v>
      </c>
      <c r="AP96" s="23" t="s">
        <v>149</v>
      </c>
      <c r="AQ96" s="23" t="s">
        <v>149</v>
      </c>
      <c r="AT96" s="23">
        <v>2205932</v>
      </c>
      <c r="AU96" s="23" t="s">
        <v>150</v>
      </c>
      <c r="AV96" s="23" t="s">
        <v>151</v>
      </c>
      <c r="AX96" s="23" t="s">
        <v>152</v>
      </c>
      <c r="AY96" s="24">
        <v>6094373042763</v>
      </c>
      <c r="AZ96" s="153">
        <v>142660980972</v>
      </c>
      <c r="BA96" s="24">
        <v>142660980972</v>
      </c>
      <c r="BB96" s="23" t="s">
        <v>153</v>
      </c>
      <c r="BC96" s="23" t="s">
        <v>210</v>
      </c>
      <c r="BD96" s="23" t="s">
        <v>155</v>
      </c>
      <c r="BE96" s="23" t="s">
        <v>156</v>
      </c>
      <c r="BF96" s="23" t="s">
        <v>157</v>
      </c>
      <c r="BH96" s="23" t="s">
        <v>158</v>
      </c>
    </row>
  </sheetData>
  <autoFilter ref="AA3:BH76" xr:uid="{00000000-0001-0000-0000-000000000000}"/>
  <mergeCells count="1">
    <mergeCell ref="B3:P3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90B8-1E58-4164-943C-843287E4BB58}">
  <sheetPr>
    <tabColor rgb="FFC00000"/>
  </sheetPr>
  <dimension ref="A1:AA75"/>
  <sheetViews>
    <sheetView showGridLines="0" zoomScale="70" zoomScaleNormal="70" workbookViewId="0">
      <selection activeCell="I8" sqref="I8"/>
    </sheetView>
  </sheetViews>
  <sheetFormatPr defaultColWidth="9" defaultRowHeight="17.399999999999999" x14ac:dyDescent="0.4"/>
  <cols>
    <col min="1" max="1" width="3.19921875" style="129" customWidth="1"/>
    <col min="2" max="2" width="13.3984375" style="130" bestFit="1" customWidth="1"/>
    <col min="3" max="3" width="5.3984375" style="130" bestFit="1" customWidth="1"/>
    <col min="4" max="4" width="9.69921875" style="130" bestFit="1" customWidth="1"/>
    <col min="5" max="5" width="7.69921875" style="130" bestFit="1" customWidth="1"/>
    <col min="6" max="6" width="15.8984375" style="130" bestFit="1" customWidth="1"/>
    <col min="7" max="7" width="10" style="130" bestFit="1" customWidth="1"/>
    <col min="8" max="8" width="5.8984375" style="130" bestFit="1" customWidth="1"/>
    <col min="9" max="9" width="9.3984375" style="130" bestFit="1" customWidth="1"/>
    <col min="10" max="10" width="10.59765625" style="130" bestFit="1" customWidth="1"/>
    <col min="11" max="11" width="3.69921875" style="82" customWidth="1"/>
    <col min="12" max="12" width="18.3984375" style="82" bestFit="1" customWidth="1"/>
    <col min="13" max="13" width="6.8984375" style="82" bestFit="1" customWidth="1"/>
    <col min="14" max="14" width="15.59765625" style="90" bestFit="1" customWidth="1"/>
    <col min="15" max="15" width="13.09765625" style="82" bestFit="1" customWidth="1"/>
    <col min="16" max="16" width="12.59765625" style="82" bestFit="1" customWidth="1"/>
    <col min="17" max="18" width="9.59765625" style="82" bestFit="1" customWidth="1"/>
    <col min="19" max="20" width="10" style="82" bestFit="1" customWidth="1"/>
    <col min="21" max="21" width="11.5" style="82" bestFit="1" customWidth="1"/>
    <col min="22" max="22" width="10" style="82" bestFit="1" customWidth="1"/>
    <col min="23" max="23" width="6.8984375" style="82" bestFit="1" customWidth="1"/>
    <col min="24" max="24" width="9.59765625" style="82" bestFit="1" customWidth="1"/>
    <col min="25" max="25" width="7.09765625" style="82" bestFit="1" customWidth="1"/>
    <col min="26" max="26" width="10.8984375" style="82" bestFit="1" customWidth="1"/>
    <col min="27" max="27" width="10.3984375" style="82" bestFit="1" customWidth="1"/>
    <col min="28" max="28" width="9" style="82"/>
    <col min="29" max="29" width="10.59765625" style="82" bestFit="1" customWidth="1"/>
    <col min="30" max="31" width="9" style="82"/>
    <col min="32" max="32" width="24.09765625" style="82" bestFit="1" customWidth="1"/>
    <col min="33" max="33" width="10" style="82" bestFit="1" customWidth="1"/>
    <col min="34" max="16384" width="9" style="82"/>
  </cols>
  <sheetData>
    <row r="1" spans="1:27" ht="15" customHeight="1" x14ac:dyDescent="0.4"/>
    <row r="2" spans="1:27" x14ac:dyDescent="0.35">
      <c r="B2" s="146" t="s">
        <v>168</v>
      </c>
      <c r="C2" s="131"/>
      <c r="D2" s="147">
        <f>I5+Z5</f>
        <v>51000</v>
      </c>
      <c r="E2" s="130" t="s">
        <v>169</v>
      </c>
      <c r="F2" s="130">
        <f>N7</f>
        <v>977764</v>
      </c>
      <c r="J2" s="82"/>
      <c r="N2" s="82"/>
    </row>
    <row r="3" spans="1:27" x14ac:dyDescent="0.4">
      <c r="A3" s="130"/>
      <c r="L3" s="132"/>
      <c r="N3" s="82"/>
    </row>
    <row r="4" spans="1:27" x14ac:dyDescent="0.4">
      <c r="A4" s="130"/>
      <c r="B4" s="132" t="str">
        <f>MONTH(DATE(2025,9,30))&amp;"월 상계차감"</f>
        <v>9월 상계차감</v>
      </c>
      <c r="L4" s="132" t="str">
        <f>MONTH(DATE(2025,9,30))&amp;"월 LHR 현지비용"</f>
        <v>9월 LHR 현지비용</v>
      </c>
      <c r="N4" s="82"/>
    </row>
    <row r="5" spans="1:27" x14ac:dyDescent="0.2">
      <c r="H5" s="130" t="s">
        <v>170</v>
      </c>
      <c r="I5" s="133">
        <f>SUM(I7:I1048576)</f>
        <v>0</v>
      </c>
      <c r="J5" s="129"/>
      <c r="Z5" s="148">
        <f>SUM(Z7:Z1048576)</f>
        <v>51000</v>
      </c>
      <c r="AA5" s="109"/>
    </row>
    <row r="6" spans="1:27" ht="26.4" x14ac:dyDescent="0.2">
      <c r="B6" s="134" t="s">
        <v>171</v>
      </c>
      <c r="C6" s="134" t="s">
        <v>172</v>
      </c>
      <c r="D6" s="134" t="s">
        <v>173</v>
      </c>
      <c r="E6" s="135" t="s">
        <v>174</v>
      </c>
      <c r="F6" s="136"/>
      <c r="G6" s="137"/>
      <c r="H6" s="134" t="s">
        <v>175</v>
      </c>
      <c r="I6" s="134" t="s">
        <v>176</v>
      </c>
      <c r="J6" s="129"/>
      <c r="L6" s="87" t="s">
        <v>146</v>
      </c>
      <c r="M6" s="87" t="s">
        <v>72</v>
      </c>
      <c r="N6" s="87" t="s">
        <v>73</v>
      </c>
      <c r="O6" s="87" t="s">
        <v>74</v>
      </c>
      <c r="P6" s="88" t="s">
        <v>75</v>
      </c>
      <c r="Q6" s="88" t="s">
        <v>96</v>
      </c>
      <c r="R6" s="88" t="s">
        <v>97</v>
      </c>
      <c r="S6" s="88" t="s">
        <v>76</v>
      </c>
      <c r="T6" s="88" t="s">
        <v>77</v>
      </c>
      <c r="U6" s="89" t="s">
        <v>98</v>
      </c>
      <c r="V6" s="88" t="s">
        <v>99</v>
      </c>
      <c r="W6" s="88" t="s">
        <v>78</v>
      </c>
      <c r="X6" s="88" t="s">
        <v>79</v>
      </c>
      <c r="Y6" s="89" t="s">
        <v>100</v>
      </c>
      <c r="Z6" s="89" t="s">
        <v>101</v>
      </c>
      <c r="AA6" s="109"/>
    </row>
    <row r="7" spans="1:27" x14ac:dyDescent="0.2">
      <c r="B7" s="138"/>
      <c r="C7" s="138"/>
      <c r="D7" s="139"/>
      <c r="E7" s="197"/>
      <c r="F7" s="198"/>
      <c r="G7" s="199"/>
      <c r="H7" s="140"/>
      <c r="I7" s="141"/>
      <c r="J7" s="129"/>
      <c r="L7" s="108">
        <v>1</v>
      </c>
      <c r="M7" s="126" t="s">
        <v>324</v>
      </c>
      <c r="N7" s="126">
        <v>977764</v>
      </c>
      <c r="O7" s="126" t="s">
        <v>140</v>
      </c>
      <c r="P7" s="127"/>
      <c r="Q7" s="122"/>
      <c r="R7" s="103"/>
      <c r="S7" s="103"/>
      <c r="T7" s="103"/>
      <c r="U7" s="103"/>
      <c r="V7" s="103"/>
      <c r="W7" s="103"/>
      <c r="X7" s="103"/>
      <c r="Y7" s="103">
        <v>3000</v>
      </c>
      <c r="Z7" s="103">
        <v>3000</v>
      </c>
      <c r="AA7" s="109" t="s">
        <v>325</v>
      </c>
    </row>
    <row r="8" spans="1:27" x14ac:dyDescent="0.2">
      <c r="B8" s="129"/>
      <c r="C8" s="129"/>
      <c r="D8" s="129"/>
      <c r="E8" s="129"/>
      <c r="F8" s="129"/>
      <c r="G8" s="129"/>
      <c r="H8" s="129"/>
      <c r="I8" s="129"/>
      <c r="J8" s="129"/>
      <c r="L8" s="108">
        <v>2</v>
      </c>
      <c r="M8" s="124" t="s">
        <v>324</v>
      </c>
      <c r="N8" s="124">
        <v>980363</v>
      </c>
      <c r="O8" s="124" t="s">
        <v>326</v>
      </c>
      <c r="P8" s="125"/>
      <c r="Q8" s="123"/>
      <c r="R8" s="104"/>
      <c r="S8" s="104"/>
      <c r="T8" s="104"/>
      <c r="U8" s="104"/>
      <c r="V8" s="104"/>
      <c r="W8" s="104"/>
      <c r="X8" s="104"/>
      <c r="Y8" s="104">
        <v>3000</v>
      </c>
      <c r="Z8" s="104">
        <v>3000</v>
      </c>
      <c r="AA8" s="109" t="s">
        <v>325</v>
      </c>
    </row>
    <row r="9" spans="1:27" x14ac:dyDescent="0.2">
      <c r="B9" s="129"/>
      <c r="C9" s="129"/>
      <c r="D9" s="129"/>
      <c r="E9" s="129"/>
      <c r="F9" s="129"/>
      <c r="G9" s="129"/>
      <c r="H9" s="129"/>
      <c r="I9" s="129"/>
      <c r="J9" s="129"/>
      <c r="L9" s="108">
        <v>3</v>
      </c>
      <c r="M9" s="124" t="s">
        <v>324</v>
      </c>
      <c r="N9" s="124" t="s">
        <v>327</v>
      </c>
      <c r="O9" s="124" t="s">
        <v>140</v>
      </c>
      <c r="P9" s="125"/>
      <c r="Q9" s="123">
        <v>3000</v>
      </c>
      <c r="R9" s="104">
        <v>3000</v>
      </c>
      <c r="S9" s="104"/>
      <c r="T9" s="104"/>
      <c r="U9" s="104"/>
      <c r="V9" s="104"/>
      <c r="W9" s="104"/>
      <c r="X9" s="104"/>
      <c r="Y9" s="104"/>
      <c r="Z9" s="104">
        <v>6000</v>
      </c>
      <c r="AA9" s="109"/>
    </row>
    <row r="10" spans="1:27" x14ac:dyDescent="0.2">
      <c r="B10" s="142"/>
      <c r="I10" s="133"/>
      <c r="J10" s="129"/>
      <c r="L10" s="108">
        <v>4</v>
      </c>
      <c r="M10" s="124" t="s">
        <v>324</v>
      </c>
      <c r="N10" s="124" t="s">
        <v>328</v>
      </c>
      <c r="O10" s="124" t="s">
        <v>102</v>
      </c>
      <c r="P10" s="125"/>
      <c r="Q10" s="123"/>
      <c r="R10" s="104"/>
      <c r="S10" s="104"/>
      <c r="T10" s="104"/>
      <c r="U10" s="104"/>
      <c r="V10" s="104"/>
      <c r="W10" s="104"/>
      <c r="X10" s="104">
        <v>3000</v>
      </c>
      <c r="Y10" s="104"/>
      <c r="Z10" s="104">
        <v>3000</v>
      </c>
      <c r="AA10" s="109"/>
    </row>
    <row r="11" spans="1:27" x14ac:dyDescent="0.2">
      <c r="B11" s="129"/>
      <c r="C11" s="129"/>
      <c r="D11" s="129"/>
      <c r="E11" s="129"/>
      <c r="F11" s="129"/>
      <c r="G11" s="129"/>
      <c r="H11" s="129"/>
      <c r="I11" s="129"/>
      <c r="J11" s="129"/>
      <c r="L11" s="108">
        <v>5</v>
      </c>
      <c r="M11" s="124" t="s">
        <v>324</v>
      </c>
      <c r="N11" s="124" t="s">
        <v>329</v>
      </c>
      <c r="O11" s="124" t="s">
        <v>330</v>
      </c>
      <c r="P11" s="125"/>
      <c r="Q11" s="123"/>
      <c r="R11" s="104"/>
      <c r="S11" s="104"/>
      <c r="T11" s="104"/>
      <c r="U11" s="104"/>
      <c r="V11" s="104"/>
      <c r="W11" s="104"/>
      <c r="X11" s="104">
        <v>3000</v>
      </c>
      <c r="Y11" s="104"/>
      <c r="Z11" s="104">
        <v>3000</v>
      </c>
      <c r="AA11" s="109"/>
    </row>
    <row r="12" spans="1:27" x14ac:dyDescent="0.2">
      <c r="B12" s="129"/>
      <c r="C12" s="129"/>
      <c r="D12" s="129"/>
      <c r="E12" s="129"/>
      <c r="F12" s="129"/>
      <c r="G12" s="129"/>
      <c r="H12" s="129"/>
      <c r="I12" s="129"/>
      <c r="J12" s="129"/>
      <c r="L12" s="108">
        <v>6</v>
      </c>
      <c r="M12" s="124" t="s">
        <v>324</v>
      </c>
      <c r="N12" s="124" t="s">
        <v>331</v>
      </c>
      <c r="O12" s="124" t="s">
        <v>332</v>
      </c>
      <c r="P12" s="125"/>
      <c r="Q12" s="123"/>
      <c r="R12" s="104"/>
      <c r="S12" s="104"/>
      <c r="T12" s="104"/>
      <c r="U12" s="104"/>
      <c r="V12" s="104">
        <v>1000</v>
      </c>
      <c r="W12" s="104"/>
      <c r="X12" s="104"/>
      <c r="Y12" s="104"/>
      <c r="Z12" s="104">
        <v>1000</v>
      </c>
      <c r="AA12" s="109"/>
    </row>
    <row r="13" spans="1:27" x14ac:dyDescent="0.2">
      <c r="B13" s="129"/>
      <c r="C13" s="129"/>
      <c r="D13" s="129"/>
      <c r="E13" s="129"/>
      <c r="F13" s="129"/>
      <c r="G13" s="129"/>
      <c r="H13" s="129"/>
      <c r="I13" s="129"/>
      <c r="J13" s="129"/>
      <c r="L13" s="108">
        <v>7</v>
      </c>
      <c r="M13" s="124" t="s">
        <v>324</v>
      </c>
      <c r="N13" s="124" t="s">
        <v>203</v>
      </c>
      <c r="O13" s="124" t="s">
        <v>180</v>
      </c>
      <c r="P13" s="125"/>
      <c r="Q13" s="123"/>
      <c r="R13" s="104"/>
      <c r="S13" s="104"/>
      <c r="T13" s="104"/>
      <c r="U13" s="104"/>
      <c r="V13" s="104"/>
      <c r="W13" s="104"/>
      <c r="X13" s="104">
        <v>3000</v>
      </c>
      <c r="Y13" s="104"/>
      <c r="Z13" s="104">
        <v>3000</v>
      </c>
      <c r="AA13" s="109"/>
    </row>
    <row r="14" spans="1:27" x14ac:dyDescent="0.2">
      <c r="B14" s="129"/>
      <c r="C14" s="129"/>
      <c r="D14" s="129"/>
      <c r="E14" s="129"/>
      <c r="F14" s="129"/>
      <c r="G14" s="129"/>
      <c r="H14" s="129"/>
      <c r="I14" s="129"/>
      <c r="J14" s="129"/>
      <c r="L14" s="108">
        <v>8</v>
      </c>
      <c r="M14" s="124" t="s">
        <v>324</v>
      </c>
      <c r="N14" s="124" t="s">
        <v>204</v>
      </c>
      <c r="O14" s="124" t="s">
        <v>178</v>
      </c>
      <c r="P14" s="125"/>
      <c r="Q14" s="123"/>
      <c r="R14" s="104"/>
      <c r="S14" s="104"/>
      <c r="T14" s="104"/>
      <c r="U14" s="104"/>
      <c r="V14" s="104">
        <v>1000</v>
      </c>
      <c r="W14" s="104"/>
      <c r="X14" s="104"/>
      <c r="Y14" s="104"/>
      <c r="Z14" s="104">
        <v>1000</v>
      </c>
      <c r="AA14" s="109"/>
    </row>
    <row r="15" spans="1:27" x14ac:dyDescent="0.2">
      <c r="B15" s="129"/>
      <c r="C15" s="129"/>
      <c r="D15" s="129"/>
      <c r="E15" s="129"/>
      <c r="F15" s="129"/>
      <c r="G15" s="129"/>
      <c r="H15" s="129"/>
      <c r="I15" s="129"/>
      <c r="J15" s="129"/>
      <c r="L15" s="108">
        <v>9</v>
      </c>
      <c r="M15" s="124" t="s">
        <v>324</v>
      </c>
      <c r="N15" s="124" t="s">
        <v>196</v>
      </c>
      <c r="O15" s="124" t="s">
        <v>197</v>
      </c>
      <c r="P15" s="125"/>
      <c r="Q15" s="123"/>
      <c r="R15" s="104"/>
      <c r="S15" s="104"/>
      <c r="T15" s="104"/>
      <c r="U15" s="104"/>
      <c r="V15" s="104">
        <v>1000</v>
      </c>
      <c r="W15" s="104"/>
      <c r="X15" s="104"/>
      <c r="Y15" s="104"/>
      <c r="Z15" s="104">
        <v>1000</v>
      </c>
      <c r="AA15" s="109"/>
    </row>
    <row r="16" spans="1:27" x14ac:dyDescent="0.2">
      <c r="B16" s="129"/>
      <c r="C16" s="129"/>
      <c r="D16" s="129"/>
      <c r="E16" s="129"/>
      <c r="F16" s="129"/>
      <c r="G16" s="129"/>
      <c r="H16" s="129"/>
      <c r="I16" s="129"/>
      <c r="J16" s="129"/>
      <c r="L16" s="108">
        <v>10</v>
      </c>
      <c r="M16" s="124" t="s">
        <v>324</v>
      </c>
      <c r="N16" s="124" t="s">
        <v>211</v>
      </c>
      <c r="O16" s="124" t="s">
        <v>140</v>
      </c>
      <c r="P16" s="125"/>
      <c r="Q16" s="123">
        <v>3000</v>
      </c>
      <c r="R16" s="104"/>
      <c r="S16" s="104"/>
      <c r="T16" s="104"/>
      <c r="U16" s="104"/>
      <c r="V16" s="104"/>
      <c r="W16" s="104"/>
      <c r="X16" s="104"/>
      <c r="Y16" s="104"/>
      <c r="Z16" s="104">
        <v>3000</v>
      </c>
      <c r="AA16" s="109"/>
    </row>
    <row r="17" spans="2:27" x14ac:dyDescent="0.2">
      <c r="B17" s="129"/>
      <c r="C17" s="129"/>
      <c r="D17" s="129"/>
      <c r="E17" s="129"/>
      <c r="F17" s="129"/>
      <c r="G17" s="129"/>
      <c r="H17" s="129"/>
      <c r="I17" s="129"/>
      <c r="J17" s="129"/>
      <c r="L17" s="108">
        <v>11</v>
      </c>
      <c r="M17" s="124" t="s">
        <v>324</v>
      </c>
      <c r="N17" s="124" t="s">
        <v>215</v>
      </c>
      <c r="O17" s="124" t="s">
        <v>216</v>
      </c>
      <c r="P17" s="125"/>
      <c r="Q17" s="123"/>
      <c r="R17" s="104"/>
      <c r="S17" s="104"/>
      <c r="T17" s="104"/>
      <c r="U17" s="104"/>
      <c r="V17" s="104">
        <v>1000</v>
      </c>
      <c r="W17" s="104"/>
      <c r="X17" s="104"/>
      <c r="Y17" s="104"/>
      <c r="Z17" s="104">
        <v>1000</v>
      </c>
      <c r="AA17" s="109"/>
    </row>
    <row r="18" spans="2:27" x14ac:dyDescent="0.2">
      <c r="B18" s="129"/>
      <c r="C18" s="129"/>
      <c r="D18" s="129"/>
      <c r="E18" s="129"/>
      <c r="F18" s="129"/>
      <c r="G18" s="129"/>
      <c r="H18" s="129"/>
      <c r="I18" s="129"/>
      <c r="J18" s="129"/>
      <c r="L18" s="108">
        <v>12</v>
      </c>
      <c r="M18" s="124" t="s">
        <v>324</v>
      </c>
      <c r="N18" s="124" t="s">
        <v>217</v>
      </c>
      <c r="O18" s="124" t="s">
        <v>218</v>
      </c>
      <c r="P18" s="125"/>
      <c r="Q18" s="123"/>
      <c r="R18" s="104"/>
      <c r="S18" s="104"/>
      <c r="T18" s="104"/>
      <c r="U18" s="104"/>
      <c r="V18" s="104"/>
      <c r="W18" s="104"/>
      <c r="X18" s="104">
        <v>3000</v>
      </c>
      <c r="Y18" s="104"/>
      <c r="Z18" s="104">
        <v>3000</v>
      </c>
      <c r="AA18" s="109"/>
    </row>
    <row r="19" spans="2:27" x14ac:dyDescent="0.2">
      <c r="B19" s="129"/>
      <c r="C19" s="129"/>
      <c r="D19" s="129"/>
      <c r="E19" s="129"/>
      <c r="F19" s="129"/>
      <c r="G19" s="129"/>
      <c r="H19" s="129"/>
      <c r="I19" s="129"/>
      <c r="J19" s="129"/>
      <c r="L19" s="108">
        <v>13</v>
      </c>
      <c r="M19" s="124" t="s">
        <v>324</v>
      </c>
      <c r="N19" s="124" t="s">
        <v>233</v>
      </c>
      <c r="O19" s="124" t="s">
        <v>234</v>
      </c>
      <c r="P19" s="125"/>
      <c r="Q19" s="123"/>
      <c r="R19" s="104"/>
      <c r="S19" s="104"/>
      <c r="T19" s="104"/>
      <c r="U19" s="104"/>
      <c r="V19" s="104">
        <v>1000</v>
      </c>
      <c r="W19" s="104"/>
      <c r="X19" s="104"/>
      <c r="Y19" s="104"/>
      <c r="Z19" s="104">
        <v>1000</v>
      </c>
      <c r="AA19" s="109"/>
    </row>
    <row r="20" spans="2:27" x14ac:dyDescent="0.2">
      <c r="B20" s="129"/>
      <c r="C20" s="129"/>
      <c r="D20" s="129"/>
      <c r="E20" s="129"/>
      <c r="F20" s="129"/>
      <c r="G20" s="129"/>
      <c r="H20" s="129"/>
      <c r="I20" s="129"/>
      <c r="J20" s="129"/>
      <c r="L20" s="108">
        <v>14</v>
      </c>
      <c r="M20" s="124" t="s">
        <v>324</v>
      </c>
      <c r="N20" s="124" t="s">
        <v>238</v>
      </c>
      <c r="O20" s="124" t="s">
        <v>239</v>
      </c>
      <c r="P20" s="125"/>
      <c r="Q20" s="122"/>
      <c r="R20" s="103"/>
      <c r="S20" s="103"/>
      <c r="T20" s="103"/>
      <c r="U20" s="103"/>
      <c r="V20" s="103"/>
      <c r="W20" s="103"/>
      <c r="X20" s="103">
        <v>3000</v>
      </c>
      <c r="Y20" s="103"/>
      <c r="Z20" s="103">
        <v>3000</v>
      </c>
      <c r="AA20" s="109"/>
    </row>
    <row r="21" spans="2:27" x14ac:dyDescent="0.2">
      <c r="B21" s="129"/>
      <c r="C21" s="129"/>
      <c r="D21" s="129"/>
      <c r="E21" s="129"/>
      <c r="F21" s="129"/>
      <c r="G21" s="129"/>
      <c r="H21" s="129"/>
      <c r="I21" s="129"/>
      <c r="J21" s="129"/>
      <c r="L21" s="108">
        <v>15</v>
      </c>
      <c r="M21" s="124" t="s">
        <v>324</v>
      </c>
      <c r="N21" s="124" t="s">
        <v>225</v>
      </c>
      <c r="O21" s="124" t="s">
        <v>104</v>
      </c>
      <c r="P21" s="125"/>
      <c r="Q21" s="149">
        <v>3000</v>
      </c>
      <c r="R21" s="123"/>
      <c r="S21" s="104"/>
      <c r="T21" s="104"/>
      <c r="U21" s="104"/>
      <c r="V21" s="104"/>
      <c r="W21" s="104"/>
      <c r="X21" s="104"/>
      <c r="Y21" s="104"/>
      <c r="Z21" s="104">
        <v>3000</v>
      </c>
      <c r="AA21" s="109"/>
    </row>
    <row r="22" spans="2:27" x14ac:dyDescent="0.2">
      <c r="B22" s="129"/>
      <c r="C22" s="129"/>
      <c r="D22" s="129"/>
      <c r="E22" s="129"/>
      <c r="F22" s="129"/>
      <c r="G22" s="129"/>
      <c r="H22" s="129"/>
      <c r="I22" s="129"/>
      <c r="J22" s="129"/>
      <c r="L22" s="108">
        <v>16</v>
      </c>
      <c r="M22" s="124" t="s">
        <v>324</v>
      </c>
      <c r="N22" s="124" t="s">
        <v>257</v>
      </c>
      <c r="O22" s="124" t="s">
        <v>258</v>
      </c>
      <c r="P22" s="125"/>
      <c r="Q22" s="122"/>
      <c r="R22" s="103"/>
      <c r="S22" s="103"/>
      <c r="T22" s="103"/>
      <c r="U22" s="103"/>
      <c r="V22" s="103">
        <v>1000</v>
      </c>
      <c r="W22" s="103"/>
      <c r="X22" s="103"/>
      <c r="Y22" s="103"/>
      <c r="Z22" s="103">
        <v>1000</v>
      </c>
      <c r="AA22" s="109"/>
    </row>
    <row r="23" spans="2:27" x14ac:dyDescent="0.2">
      <c r="B23" s="129"/>
      <c r="C23" s="129"/>
      <c r="D23" s="129"/>
      <c r="E23" s="129"/>
      <c r="F23" s="129"/>
      <c r="G23" s="129"/>
      <c r="H23" s="129"/>
      <c r="I23" s="129"/>
      <c r="J23" s="129"/>
      <c r="L23" s="108">
        <v>17</v>
      </c>
      <c r="M23" s="124" t="s">
        <v>324</v>
      </c>
      <c r="N23" s="124" t="s">
        <v>261</v>
      </c>
      <c r="O23" s="124" t="s">
        <v>140</v>
      </c>
      <c r="P23" s="125"/>
      <c r="Q23" s="123">
        <v>3000</v>
      </c>
      <c r="R23" s="104"/>
      <c r="S23" s="104"/>
      <c r="T23" s="104"/>
      <c r="U23" s="104"/>
      <c r="V23" s="104"/>
      <c r="W23" s="104"/>
      <c r="X23" s="104"/>
      <c r="Y23" s="104"/>
      <c r="Z23" s="104">
        <v>3000</v>
      </c>
      <c r="AA23" s="109"/>
    </row>
    <row r="24" spans="2:27" x14ac:dyDescent="0.2">
      <c r="B24" s="129"/>
      <c r="C24" s="129"/>
      <c r="D24" s="129"/>
      <c r="E24" s="129"/>
      <c r="F24" s="129"/>
      <c r="G24" s="129"/>
      <c r="H24" s="129"/>
      <c r="I24" s="129"/>
      <c r="J24" s="129"/>
      <c r="L24" s="108">
        <v>18</v>
      </c>
      <c r="M24" s="124" t="s">
        <v>324</v>
      </c>
      <c r="N24" s="124" t="s">
        <v>270</v>
      </c>
      <c r="O24" s="124" t="s">
        <v>102</v>
      </c>
      <c r="P24" s="125"/>
      <c r="Q24" s="123">
        <v>3000</v>
      </c>
      <c r="R24" s="104"/>
      <c r="S24" s="104"/>
      <c r="T24" s="104"/>
      <c r="U24" s="104"/>
      <c r="V24" s="104"/>
      <c r="W24" s="104"/>
      <c r="X24" s="104"/>
      <c r="Y24" s="104"/>
      <c r="Z24" s="104">
        <v>3000</v>
      </c>
      <c r="AA24" s="109"/>
    </row>
    <row r="25" spans="2:27" x14ac:dyDescent="0.2">
      <c r="B25" s="129"/>
      <c r="C25" s="129"/>
      <c r="D25" s="129"/>
      <c r="E25" s="129"/>
      <c r="F25" s="129"/>
      <c r="G25" s="129"/>
      <c r="H25" s="129"/>
      <c r="I25" s="129"/>
      <c r="J25" s="129"/>
      <c r="L25" s="108">
        <v>19</v>
      </c>
      <c r="M25" s="124" t="s">
        <v>324</v>
      </c>
      <c r="N25" s="124" t="s">
        <v>284</v>
      </c>
      <c r="O25" s="124" t="s">
        <v>285</v>
      </c>
      <c r="P25" s="125"/>
      <c r="Q25" s="123"/>
      <c r="R25" s="104"/>
      <c r="S25" s="104"/>
      <c r="T25" s="104"/>
      <c r="U25" s="104"/>
      <c r="V25" s="104"/>
      <c r="W25" s="104"/>
      <c r="X25" s="104">
        <v>3000</v>
      </c>
      <c r="Y25" s="104"/>
      <c r="Z25" s="104">
        <v>3000</v>
      </c>
      <c r="AA25" s="109"/>
    </row>
    <row r="26" spans="2:27" x14ac:dyDescent="0.2">
      <c r="B26" s="129"/>
      <c r="C26" s="129"/>
      <c r="D26" s="129"/>
      <c r="E26" s="129"/>
      <c r="F26" s="129"/>
      <c r="G26" s="129"/>
      <c r="H26" s="129"/>
      <c r="I26" s="129"/>
      <c r="J26" s="129"/>
      <c r="L26" s="108">
        <v>20</v>
      </c>
      <c r="M26" s="124" t="s">
        <v>324</v>
      </c>
      <c r="N26" s="124" t="s">
        <v>322</v>
      </c>
      <c r="O26" s="124" t="s">
        <v>323</v>
      </c>
      <c r="P26" s="125"/>
      <c r="Q26" s="123">
        <v>3000</v>
      </c>
      <c r="R26" s="104"/>
      <c r="S26" s="104"/>
      <c r="T26" s="104"/>
      <c r="U26" s="104"/>
      <c r="V26" s="104"/>
      <c r="W26" s="104"/>
      <c r="X26" s="104"/>
      <c r="Y26" s="104"/>
      <c r="Z26" s="104">
        <v>3000</v>
      </c>
      <c r="AA26" s="109">
        <v>51</v>
      </c>
    </row>
    <row r="27" spans="2:27" ht="17.25" customHeight="1" x14ac:dyDescent="0.4">
      <c r="B27" s="129"/>
      <c r="C27" s="129"/>
      <c r="D27" s="129"/>
      <c r="E27" s="129"/>
      <c r="F27" s="129"/>
      <c r="G27" s="129"/>
      <c r="H27" s="129"/>
      <c r="I27" s="129"/>
      <c r="J27" s="129"/>
      <c r="N27" s="82"/>
    </row>
    <row r="28" spans="2:27" ht="17.25" customHeight="1" x14ac:dyDescent="0.4">
      <c r="B28" s="129"/>
      <c r="C28" s="129"/>
      <c r="D28" s="129"/>
      <c r="E28" s="129"/>
      <c r="F28" s="129"/>
      <c r="G28" s="129"/>
      <c r="H28" s="129"/>
      <c r="I28" s="129"/>
      <c r="J28" s="129"/>
    </row>
    <row r="29" spans="2:27" ht="17.25" customHeight="1" x14ac:dyDescent="0.4">
      <c r="B29" s="129"/>
      <c r="C29" s="129"/>
      <c r="D29" s="129"/>
      <c r="E29" s="129"/>
      <c r="F29" s="129"/>
      <c r="G29" s="129"/>
      <c r="H29" s="129"/>
      <c r="I29" s="129"/>
      <c r="J29" s="129"/>
    </row>
    <row r="30" spans="2:27" ht="17.25" customHeight="1" x14ac:dyDescent="0.4">
      <c r="B30" s="129"/>
      <c r="C30" s="129"/>
      <c r="D30" s="129"/>
      <c r="E30" s="129"/>
      <c r="F30" s="129"/>
      <c r="G30" s="129"/>
      <c r="H30" s="129"/>
      <c r="I30" s="129"/>
      <c r="J30" s="129"/>
    </row>
    <row r="31" spans="2:27" ht="17.25" customHeight="1" x14ac:dyDescent="0.4">
      <c r="B31" s="129"/>
      <c r="C31" s="129"/>
      <c r="D31" s="129"/>
      <c r="E31" s="129"/>
      <c r="F31" s="129"/>
      <c r="G31" s="129"/>
      <c r="H31" s="129"/>
      <c r="I31" s="129"/>
      <c r="J31" s="129"/>
    </row>
    <row r="32" spans="2:27" ht="17.25" customHeight="1" x14ac:dyDescent="0.4">
      <c r="B32" s="129"/>
      <c r="C32" s="129"/>
      <c r="D32" s="129"/>
      <c r="E32" s="129"/>
      <c r="F32" s="129"/>
      <c r="G32" s="129"/>
      <c r="H32" s="129"/>
      <c r="I32" s="129"/>
      <c r="J32" s="129"/>
    </row>
    <row r="33" spans="2:14" ht="17.25" customHeight="1" x14ac:dyDescent="0.4">
      <c r="B33" s="129"/>
      <c r="C33" s="129"/>
      <c r="D33" s="129"/>
      <c r="E33" s="129"/>
      <c r="F33" s="129"/>
      <c r="G33" s="129"/>
      <c r="H33" s="129"/>
      <c r="I33" s="129"/>
      <c r="J33" s="129"/>
    </row>
    <row r="34" spans="2:14" ht="17.25" customHeight="1" x14ac:dyDescent="0.4">
      <c r="B34" s="129"/>
      <c r="C34" s="129"/>
      <c r="D34" s="129"/>
      <c r="E34" s="129"/>
      <c r="F34" s="129"/>
      <c r="G34" s="129"/>
      <c r="H34" s="129"/>
      <c r="I34" s="129"/>
      <c r="J34" s="129"/>
      <c r="N34" s="82"/>
    </row>
    <row r="35" spans="2:14" ht="17.25" customHeight="1" x14ac:dyDescent="0.4">
      <c r="B35" s="129"/>
      <c r="C35" s="129"/>
      <c r="D35" s="129"/>
      <c r="E35" s="129"/>
      <c r="F35" s="129"/>
      <c r="G35" s="129"/>
      <c r="H35" s="129"/>
      <c r="I35" s="129"/>
      <c r="J35" s="129"/>
    </row>
    <row r="36" spans="2:14" ht="17.25" customHeight="1" x14ac:dyDescent="0.4">
      <c r="B36" s="129"/>
      <c r="C36" s="129"/>
      <c r="D36" s="129"/>
      <c r="E36" s="129"/>
      <c r="F36" s="129"/>
      <c r="G36" s="129"/>
      <c r="H36" s="129"/>
      <c r="I36" s="129"/>
      <c r="J36" s="129"/>
    </row>
    <row r="37" spans="2:14" ht="17.25" customHeight="1" x14ac:dyDescent="0.4">
      <c r="B37" s="129"/>
      <c r="C37" s="129"/>
      <c r="D37" s="129"/>
      <c r="E37" s="129"/>
      <c r="F37" s="129"/>
      <c r="G37" s="129"/>
      <c r="H37" s="129"/>
      <c r="I37" s="129"/>
      <c r="J37" s="129"/>
    </row>
    <row r="38" spans="2:14" ht="17.25" customHeight="1" x14ac:dyDescent="0.4">
      <c r="B38" s="129"/>
      <c r="C38" s="129"/>
      <c r="D38" s="129"/>
      <c r="E38" s="129"/>
      <c r="F38" s="129"/>
      <c r="G38" s="129"/>
      <c r="H38" s="129"/>
      <c r="I38" s="129"/>
      <c r="J38" s="129"/>
    </row>
    <row r="39" spans="2:14" x14ac:dyDescent="0.4">
      <c r="B39" s="129"/>
      <c r="C39" s="129"/>
      <c r="D39" s="129"/>
      <c r="E39" s="129"/>
      <c r="F39" s="129"/>
      <c r="G39" s="129"/>
      <c r="H39" s="129"/>
      <c r="I39" s="129"/>
      <c r="J39" s="129"/>
    </row>
    <row r="40" spans="2:14" x14ac:dyDescent="0.4">
      <c r="B40" s="129"/>
      <c r="C40" s="129"/>
      <c r="D40" s="129"/>
      <c r="E40" s="129"/>
      <c r="F40" s="129"/>
      <c r="G40" s="129"/>
      <c r="H40" s="129"/>
      <c r="I40" s="129"/>
      <c r="J40" s="129"/>
    </row>
    <row r="41" spans="2:14" x14ac:dyDescent="0.4">
      <c r="B41" s="129"/>
      <c r="C41" s="129"/>
      <c r="D41" s="129"/>
      <c r="E41" s="129"/>
      <c r="F41" s="129"/>
      <c r="G41" s="129"/>
      <c r="H41" s="129"/>
      <c r="I41" s="129"/>
      <c r="J41" s="129"/>
    </row>
    <row r="42" spans="2:14" x14ac:dyDescent="0.4">
      <c r="B42" s="129"/>
      <c r="C42" s="129"/>
      <c r="D42" s="129"/>
      <c r="E42" s="129"/>
      <c r="F42" s="129"/>
      <c r="G42" s="129"/>
      <c r="H42" s="129"/>
      <c r="I42" s="129"/>
      <c r="J42" s="129"/>
    </row>
    <row r="43" spans="2:14" x14ac:dyDescent="0.4">
      <c r="B43" s="129"/>
      <c r="C43" s="129"/>
      <c r="D43" s="129"/>
      <c r="E43" s="129"/>
      <c r="F43" s="129"/>
      <c r="G43" s="129"/>
      <c r="H43" s="129"/>
      <c r="I43" s="129"/>
      <c r="J43" s="129"/>
    </row>
    <row r="44" spans="2:14" x14ac:dyDescent="0.4">
      <c r="B44" s="129"/>
      <c r="C44" s="129"/>
      <c r="D44" s="129"/>
      <c r="E44" s="129"/>
      <c r="F44" s="129"/>
      <c r="G44" s="129"/>
      <c r="H44" s="129"/>
      <c r="I44" s="129"/>
      <c r="J44" s="129"/>
    </row>
    <row r="45" spans="2:14" x14ac:dyDescent="0.4">
      <c r="B45" s="129"/>
      <c r="C45" s="129"/>
      <c r="D45" s="129"/>
      <c r="E45" s="129"/>
      <c r="F45" s="129"/>
      <c r="G45" s="129"/>
      <c r="H45" s="129"/>
      <c r="I45" s="129"/>
      <c r="J45" s="129"/>
    </row>
    <row r="46" spans="2:14" x14ac:dyDescent="0.4">
      <c r="B46" s="129"/>
      <c r="C46" s="129"/>
      <c r="D46" s="129"/>
      <c r="E46" s="129"/>
      <c r="F46" s="129"/>
      <c r="G46" s="129"/>
      <c r="H46" s="129"/>
      <c r="I46" s="129"/>
      <c r="J46" s="129"/>
    </row>
    <row r="47" spans="2:14" x14ac:dyDescent="0.4">
      <c r="B47" s="129"/>
      <c r="C47" s="129"/>
      <c r="D47" s="129"/>
      <c r="E47" s="129"/>
      <c r="F47" s="129"/>
      <c r="G47" s="129"/>
      <c r="H47" s="129"/>
      <c r="I47" s="129"/>
      <c r="J47" s="129"/>
    </row>
    <row r="48" spans="2:14" x14ac:dyDescent="0.4">
      <c r="B48" s="129"/>
      <c r="C48" s="129"/>
      <c r="D48" s="129"/>
      <c r="E48" s="129"/>
      <c r="F48" s="129"/>
      <c r="G48" s="129"/>
      <c r="H48" s="129"/>
      <c r="I48" s="129"/>
      <c r="J48" s="129"/>
    </row>
    <row r="49" spans="2:10" x14ac:dyDescent="0.4">
      <c r="B49" s="129"/>
      <c r="C49" s="129"/>
      <c r="D49" s="129"/>
      <c r="E49" s="129"/>
      <c r="F49" s="129"/>
      <c r="G49" s="129"/>
      <c r="H49" s="129"/>
      <c r="I49" s="129"/>
      <c r="J49" s="129"/>
    </row>
    <row r="50" spans="2:10" x14ac:dyDescent="0.4">
      <c r="B50" s="129"/>
      <c r="C50" s="129"/>
      <c r="D50" s="129"/>
      <c r="E50" s="129"/>
      <c r="F50" s="129"/>
      <c r="G50" s="129"/>
      <c r="H50" s="129"/>
      <c r="I50" s="129"/>
      <c r="J50" s="129"/>
    </row>
    <row r="51" spans="2:10" x14ac:dyDescent="0.4">
      <c r="B51" s="129"/>
      <c r="C51" s="129"/>
      <c r="D51" s="129"/>
      <c r="E51" s="129"/>
      <c r="F51" s="129"/>
      <c r="G51" s="129"/>
      <c r="H51" s="129"/>
      <c r="I51" s="129"/>
      <c r="J51" s="129"/>
    </row>
    <row r="52" spans="2:10" x14ac:dyDescent="0.4">
      <c r="B52" s="129"/>
      <c r="C52" s="129"/>
      <c r="D52" s="129"/>
      <c r="E52" s="129"/>
      <c r="F52" s="129"/>
      <c r="G52" s="129"/>
      <c r="H52" s="129"/>
      <c r="I52" s="129"/>
      <c r="J52" s="129"/>
    </row>
    <row r="53" spans="2:10" x14ac:dyDescent="0.4">
      <c r="B53" s="129"/>
      <c r="C53" s="129"/>
      <c r="D53" s="129"/>
      <c r="E53" s="129"/>
      <c r="F53" s="129"/>
      <c r="G53" s="129"/>
      <c r="H53" s="129"/>
      <c r="I53" s="129"/>
      <c r="J53" s="129"/>
    </row>
    <row r="54" spans="2:10" x14ac:dyDescent="0.4">
      <c r="B54" s="129"/>
      <c r="C54" s="129"/>
      <c r="D54" s="129"/>
      <c r="E54" s="129"/>
      <c r="F54" s="129"/>
      <c r="G54" s="129"/>
      <c r="H54" s="129"/>
      <c r="I54" s="129"/>
      <c r="J54" s="129"/>
    </row>
    <row r="55" spans="2:10" x14ac:dyDescent="0.4">
      <c r="B55" s="129"/>
      <c r="C55" s="129"/>
      <c r="D55" s="129"/>
      <c r="E55" s="129"/>
      <c r="F55" s="129"/>
      <c r="G55" s="129"/>
      <c r="H55" s="129"/>
      <c r="I55" s="129"/>
      <c r="J55" s="129"/>
    </row>
    <row r="56" spans="2:10" x14ac:dyDescent="0.4">
      <c r="B56" s="129"/>
      <c r="C56" s="129"/>
      <c r="D56" s="129"/>
      <c r="E56" s="129"/>
      <c r="F56" s="129"/>
      <c r="G56" s="129"/>
      <c r="H56" s="129"/>
      <c r="I56" s="129"/>
      <c r="J56" s="129"/>
    </row>
    <row r="57" spans="2:10" x14ac:dyDescent="0.4">
      <c r="B57" s="129"/>
      <c r="C57" s="129"/>
      <c r="D57" s="129"/>
      <c r="E57" s="129"/>
      <c r="F57" s="129"/>
      <c r="G57" s="129"/>
      <c r="H57" s="129"/>
      <c r="I57" s="129"/>
      <c r="J57" s="129"/>
    </row>
    <row r="58" spans="2:10" x14ac:dyDescent="0.4">
      <c r="B58" s="129"/>
      <c r="C58" s="129"/>
      <c r="D58" s="129"/>
      <c r="E58" s="129"/>
      <c r="F58" s="129"/>
      <c r="G58" s="129"/>
      <c r="H58" s="129"/>
      <c r="I58" s="129"/>
      <c r="J58" s="129"/>
    </row>
    <row r="59" spans="2:10" x14ac:dyDescent="0.4">
      <c r="B59" s="129"/>
      <c r="C59" s="129"/>
      <c r="D59" s="129"/>
      <c r="E59" s="129"/>
      <c r="F59" s="129"/>
      <c r="G59" s="129"/>
      <c r="H59" s="129"/>
      <c r="I59" s="129"/>
      <c r="J59" s="129"/>
    </row>
    <row r="60" spans="2:10" x14ac:dyDescent="0.4">
      <c r="B60" s="129"/>
      <c r="C60" s="129"/>
      <c r="D60" s="129"/>
      <c r="E60" s="129"/>
      <c r="F60" s="129"/>
      <c r="G60" s="129"/>
      <c r="H60" s="129"/>
      <c r="I60" s="129"/>
      <c r="J60" s="129"/>
    </row>
    <row r="61" spans="2:10" x14ac:dyDescent="0.4">
      <c r="B61" s="129"/>
      <c r="C61" s="129"/>
      <c r="D61" s="129"/>
      <c r="E61" s="129"/>
      <c r="F61" s="129"/>
      <c r="G61" s="129"/>
      <c r="H61" s="129"/>
      <c r="I61" s="129"/>
      <c r="J61" s="129"/>
    </row>
    <row r="62" spans="2:10" x14ac:dyDescent="0.4">
      <c r="B62" s="129"/>
      <c r="C62" s="129"/>
      <c r="D62" s="129"/>
      <c r="E62" s="129"/>
      <c r="F62" s="129"/>
      <c r="G62" s="129"/>
      <c r="H62" s="129"/>
      <c r="I62" s="129"/>
      <c r="J62" s="129"/>
    </row>
    <row r="63" spans="2:10" x14ac:dyDescent="0.4">
      <c r="B63" s="129"/>
      <c r="C63" s="129"/>
      <c r="D63" s="129"/>
      <c r="E63" s="129"/>
      <c r="F63" s="129"/>
      <c r="G63" s="129"/>
      <c r="H63" s="129"/>
      <c r="I63" s="129"/>
      <c r="J63" s="129"/>
    </row>
    <row r="64" spans="2:10" x14ac:dyDescent="0.4">
      <c r="B64" s="129"/>
      <c r="C64" s="129"/>
      <c r="D64" s="129"/>
      <c r="E64" s="129"/>
      <c r="F64" s="129"/>
      <c r="G64" s="129"/>
      <c r="H64" s="129"/>
      <c r="I64" s="129"/>
      <c r="J64" s="129"/>
    </row>
    <row r="65" spans="2:10" x14ac:dyDescent="0.4">
      <c r="B65" s="129"/>
      <c r="C65" s="129"/>
      <c r="D65" s="129"/>
      <c r="E65" s="129"/>
      <c r="F65" s="129"/>
      <c r="G65" s="129"/>
      <c r="H65" s="129"/>
      <c r="I65" s="129"/>
      <c r="J65" s="129"/>
    </row>
    <row r="66" spans="2:10" x14ac:dyDescent="0.4">
      <c r="B66" s="129"/>
      <c r="C66" s="129"/>
      <c r="D66" s="129"/>
      <c r="E66" s="129"/>
      <c r="F66" s="129"/>
      <c r="G66" s="129"/>
      <c r="H66" s="129"/>
      <c r="I66" s="129"/>
      <c r="J66" s="129"/>
    </row>
    <row r="71" spans="2:10" x14ac:dyDescent="0.4">
      <c r="I71" s="143"/>
      <c r="J71" s="133"/>
    </row>
    <row r="72" spans="2:10" x14ac:dyDescent="0.4">
      <c r="I72" s="144"/>
      <c r="J72" s="133"/>
    </row>
    <row r="75" spans="2:10" x14ac:dyDescent="0.4">
      <c r="J75" s="145"/>
    </row>
  </sheetData>
  <mergeCells count="1">
    <mergeCell ref="E7:G7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5E0-3042-4575-A012-731C21BB86D8}">
  <sheetPr>
    <tabColor theme="1"/>
  </sheetPr>
  <dimension ref="A2:H34"/>
  <sheetViews>
    <sheetView zoomScale="85" zoomScaleNormal="85" workbookViewId="0"/>
  </sheetViews>
  <sheetFormatPr defaultRowHeight="17.399999999999999" x14ac:dyDescent="0.4"/>
  <cols>
    <col min="1" max="1" width="3" customWidth="1"/>
    <col min="2" max="2" width="40.59765625" bestFit="1" customWidth="1"/>
    <col min="3" max="3" width="28.19921875" customWidth="1"/>
    <col min="4" max="5" width="24.69921875" bestFit="1" customWidth="1"/>
    <col min="6" max="6" width="29.5" customWidth="1"/>
    <col min="7" max="7" width="10" bestFit="1" customWidth="1"/>
    <col min="8" max="8" width="29.3984375" bestFit="1" customWidth="1"/>
  </cols>
  <sheetData>
    <row r="2" spans="2:5" ht="18" thickBot="1" x14ac:dyDescent="0.45">
      <c r="B2" s="16" t="s">
        <v>26</v>
      </c>
      <c r="C2" s="17" t="s">
        <v>52</v>
      </c>
      <c r="D2" s="18" t="s">
        <v>53</v>
      </c>
    </row>
    <row r="3" spans="2:5" ht="18" thickTop="1" x14ac:dyDescent="0.4">
      <c r="B3" s="8" t="s">
        <v>50</v>
      </c>
      <c r="C3" s="9" t="s">
        <v>132</v>
      </c>
      <c r="D3" s="10">
        <v>1700</v>
      </c>
    </row>
    <row r="4" spans="2:5" x14ac:dyDescent="0.4">
      <c r="B4" s="2" t="s">
        <v>51</v>
      </c>
      <c r="C4" s="1" t="s">
        <v>54</v>
      </c>
      <c r="D4" s="3">
        <v>0</v>
      </c>
    </row>
    <row r="5" spans="2:5" x14ac:dyDescent="0.4">
      <c r="B5" s="2" t="s">
        <v>47</v>
      </c>
      <c r="C5" s="1" t="s">
        <v>54</v>
      </c>
      <c r="D5" s="3">
        <v>0</v>
      </c>
    </row>
    <row r="6" spans="2:5" x14ac:dyDescent="0.4">
      <c r="B6" s="2" t="s">
        <v>55</v>
      </c>
      <c r="C6" s="1" t="s">
        <v>54</v>
      </c>
      <c r="D6" s="3">
        <v>0</v>
      </c>
    </row>
    <row r="7" spans="2:5" x14ac:dyDescent="0.4">
      <c r="B7" s="91" t="s">
        <v>134</v>
      </c>
      <c r="C7" s="93" t="s">
        <v>134</v>
      </c>
      <c r="D7" s="92">
        <v>5000</v>
      </c>
    </row>
    <row r="8" spans="2:5" x14ac:dyDescent="0.4">
      <c r="B8" s="2" t="s">
        <v>131</v>
      </c>
      <c r="C8" s="1" t="s">
        <v>133</v>
      </c>
      <c r="D8" s="3">
        <v>1700</v>
      </c>
    </row>
    <row r="9" spans="2:5" x14ac:dyDescent="0.4">
      <c r="B9" s="2" t="s">
        <v>49</v>
      </c>
      <c r="C9" s="1" t="s">
        <v>132</v>
      </c>
      <c r="D9" s="3">
        <v>1700</v>
      </c>
    </row>
    <row r="10" spans="2:5" x14ac:dyDescent="0.4">
      <c r="B10" s="4" t="s">
        <v>48</v>
      </c>
      <c r="C10" s="5" t="s">
        <v>132</v>
      </c>
      <c r="D10" s="6">
        <v>1700</v>
      </c>
    </row>
    <row r="11" spans="2:5" x14ac:dyDescent="0.4">
      <c r="B11" s="11"/>
      <c r="C11" s="7"/>
      <c r="D11" s="15" t="s">
        <v>56</v>
      </c>
    </row>
    <row r="12" spans="2:5" ht="18" thickBot="1" x14ac:dyDescent="0.45">
      <c r="B12" s="19" t="s">
        <v>57</v>
      </c>
      <c r="C12" s="20" t="s">
        <v>58</v>
      </c>
      <c r="D12" s="21" t="s">
        <v>59</v>
      </c>
      <c r="E12" s="21" t="s">
        <v>59</v>
      </c>
    </row>
    <row r="13" spans="2:5" ht="18" thickTop="1" x14ac:dyDescent="0.4">
      <c r="B13" s="27">
        <v>0</v>
      </c>
      <c r="C13" s="29">
        <v>0</v>
      </c>
      <c r="D13" s="29">
        <v>7000</v>
      </c>
      <c r="E13" s="12" t="s">
        <v>60</v>
      </c>
    </row>
    <row r="14" spans="2:5" x14ac:dyDescent="0.4">
      <c r="B14" s="28">
        <v>2000</v>
      </c>
      <c r="C14" s="30">
        <v>1</v>
      </c>
      <c r="D14" s="30">
        <v>10000</v>
      </c>
      <c r="E14" s="13" t="s">
        <v>61</v>
      </c>
    </row>
    <row r="15" spans="2:5" x14ac:dyDescent="0.4">
      <c r="B15" s="28">
        <v>3000</v>
      </c>
      <c r="C15" s="30">
        <v>2</v>
      </c>
      <c r="D15" s="30">
        <v>15000</v>
      </c>
      <c r="E15" s="13" t="s">
        <v>61</v>
      </c>
    </row>
    <row r="16" spans="2:5" x14ac:dyDescent="0.4">
      <c r="B16" s="28">
        <v>4000</v>
      </c>
      <c r="C16" s="30">
        <v>3</v>
      </c>
      <c r="D16" s="30">
        <v>20000</v>
      </c>
      <c r="E16" s="13" t="s">
        <v>61</v>
      </c>
    </row>
    <row r="17" spans="1:8" x14ac:dyDescent="0.4">
      <c r="B17" s="32">
        <v>5000</v>
      </c>
      <c r="C17" s="31">
        <v>4</v>
      </c>
      <c r="D17" s="31">
        <v>25000</v>
      </c>
      <c r="E17" s="14" t="s">
        <v>61</v>
      </c>
    </row>
    <row r="19" spans="1:8" ht="18" thickBot="1" x14ac:dyDescent="0.45">
      <c r="B19" s="19" t="s">
        <v>145</v>
      </c>
      <c r="C19" s="21" t="s">
        <v>62</v>
      </c>
    </row>
    <row r="20" spans="1:8" ht="18" thickTop="1" x14ac:dyDescent="0.4">
      <c r="B20" s="27">
        <v>0</v>
      </c>
      <c r="C20" s="33">
        <v>0</v>
      </c>
    </row>
    <row r="21" spans="1:8" x14ac:dyDescent="0.4">
      <c r="B21" s="94">
        <v>2.1</v>
      </c>
      <c r="C21" s="33">
        <v>500</v>
      </c>
    </row>
    <row r="22" spans="1:8" x14ac:dyDescent="0.4">
      <c r="B22" s="94">
        <v>5</v>
      </c>
      <c r="C22" s="33">
        <v>1000</v>
      </c>
    </row>
    <row r="23" spans="1:8" x14ac:dyDescent="0.4">
      <c r="B23" s="94">
        <v>10</v>
      </c>
      <c r="C23" s="33">
        <v>3000</v>
      </c>
    </row>
    <row r="24" spans="1:8" x14ac:dyDescent="0.4">
      <c r="B24" s="94">
        <v>20</v>
      </c>
      <c r="C24" s="33">
        <v>11000</v>
      </c>
    </row>
    <row r="25" spans="1:8" x14ac:dyDescent="0.4">
      <c r="B25" s="94">
        <v>25</v>
      </c>
      <c r="C25" s="33">
        <v>15000</v>
      </c>
    </row>
    <row r="26" spans="1:8" x14ac:dyDescent="0.4">
      <c r="B26" s="95">
        <v>30</v>
      </c>
      <c r="C26" s="34">
        <v>15000</v>
      </c>
    </row>
    <row r="27" spans="1:8" x14ac:dyDescent="0.4">
      <c r="G27" s="51"/>
    </row>
    <row r="28" spans="1:8" x14ac:dyDescent="0.4">
      <c r="A28" s="52"/>
      <c r="B28" s="53" t="s">
        <v>82</v>
      </c>
      <c r="C28" s="53" t="s">
        <v>84</v>
      </c>
      <c r="D28" s="53" t="s">
        <v>85</v>
      </c>
      <c r="E28" s="53" t="s">
        <v>86</v>
      </c>
      <c r="F28" s="53" t="s">
        <v>71</v>
      </c>
      <c r="G28" s="53" t="s">
        <v>83</v>
      </c>
    </row>
    <row r="29" spans="1:8" x14ac:dyDescent="0.4">
      <c r="B29" s="47" t="s">
        <v>81</v>
      </c>
      <c r="C29" s="49">
        <v>9785</v>
      </c>
      <c r="D29" s="50">
        <v>0.5</v>
      </c>
      <c r="E29" s="49">
        <v>2935</v>
      </c>
      <c r="F29" s="26" t="s">
        <v>143</v>
      </c>
      <c r="G29" s="48">
        <v>4500</v>
      </c>
    </row>
    <row r="30" spans="1:8" x14ac:dyDescent="0.4">
      <c r="B30" s="47" t="s">
        <v>123</v>
      </c>
      <c r="C30" s="99">
        <v>5590</v>
      </c>
      <c r="D30" s="50">
        <v>0.5</v>
      </c>
      <c r="E30" s="99">
        <v>1690</v>
      </c>
      <c r="F30" s="98" t="s">
        <v>144</v>
      </c>
      <c r="G30" s="81">
        <v>0</v>
      </c>
    </row>
    <row r="31" spans="1:8" x14ac:dyDescent="0.4">
      <c r="F31" s="80"/>
      <c r="H31" t="s">
        <v>142</v>
      </c>
    </row>
    <row r="32" spans="1:8" x14ac:dyDescent="0.4">
      <c r="H32" t="s">
        <v>136</v>
      </c>
    </row>
    <row r="33" spans="3:8" x14ac:dyDescent="0.4">
      <c r="E33" s="97"/>
      <c r="H33" t="s">
        <v>125</v>
      </c>
    </row>
    <row r="34" spans="3:8" x14ac:dyDescent="0.4">
      <c r="C34" s="97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C040-DAEE-4C6F-BE5D-955DF4D694E2}">
  <sheetPr>
    <tabColor rgb="FF00B0F0"/>
  </sheetPr>
  <dimension ref="A1:B18"/>
  <sheetViews>
    <sheetView workbookViewId="0"/>
  </sheetViews>
  <sheetFormatPr defaultColWidth="9" defaultRowHeight="13.2" x14ac:dyDescent="0.4"/>
  <cols>
    <col min="1" max="1" width="16" style="79" bestFit="1" customWidth="1"/>
    <col min="2" max="2" width="90.69921875" style="69" bestFit="1" customWidth="1"/>
    <col min="3" max="16384" width="9" style="69"/>
  </cols>
  <sheetData>
    <row r="1" spans="1:2" x14ac:dyDescent="0.4">
      <c r="A1" s="67" t="s">
        <v>105</v>
      </c>
      <c r="B1" s="68" t="s">
        <v>106</v>
      </c>
    </row>
    <row r="2" spans="1:2" ht="66" x14ac:dyDescent="0.4">
      <c r="A2" s="200">
        <v>44470</v>
      </c>
      <c r="B2" s="70" t="s">
        <v>107</v>
      </c>
    </row>
    <row r="3" spans="1:2" ht="39.6" x14ac:dyDescent="0.4">
      <c r="A3" s="200"/>
      <c r="B3" s="70" t="s">
        <v>108</v>
      </c>
    </row>
    <row r="4" spans="1:2" ht="39.6" x14ac:dyDescent="0.4">
      <c r="A4" s="71">
        <v>44501</v>
      </c>
      <c r="B4" s="72" t="s">
        <v>109</v>
      </c>
    </row>
    <row r="5" spans="1:2" ht="52.8" x14ac:dyDescent="0.4">
      <c r="A5" s="71">
        <v>44531</v>
      </c>
      <c r="B5" s="73" t="s">
        <v>110</v>
      </c>
    </row>
    <row r="6" spans="1:2" ht="39.6" x14ac:dyDescent="0.4">
      <c r="A6" s="74">
        <v>44562</v>
      </c>
      <c r="B6" s="75" t="s">
        <v>111</v>
      </c>
    </row>
    <row r="7" spans="1:2" ht="66" x14ac:dyDescent="0.4">
      <c r="A7" s="74">
        <v>44621</v>
      </c>
      <c r="B7" s="75" t="s">
        <v>112</v>
      </c>
    </row>
    <row r="8" spans="1:2" ht="79.2" x14ac:dyDescent="0.4">
      <c r="A8" s="74">
        <v>44652</v>
      </c>
      <c r="B8" s="75" t="s">
        <v>113</v>
      </c>
    </row>
    <row r="9" spans="1:2" ht="39.6" x14ac:dyDescent="0.4">
      <c r="A9" s="74">
        <v>44682</v>
      </c>
      <c r="B9" s="75" t="s">
        <v>114</v>
      </c>
    </row>
    <row r="10" spans="1:2" ht="92.4" x14ac:dyDescent="0.4">
      <c r="A10" s="74">
        <v>44713</v>
      </c>
      <c r="B10" s="75" t="s">
        <v>115</v>
      </c>
    </row>
    <row r="11" spans="1:2" ht="145.19999999999999" x14ac:dyDescent="0.4">
      <c r="A11" s="76">
        <v>44743</v>
      </c>
      <c r="B11" s="77" t="s">
        <v>116</v>
      </c>
    </row>
    <row r="12" spans="1:2" ht="39.6" x14ac:dyDescent="0.4">
      <c r="A12" s="76">
        <v>44896</v>
      </c>
      <c r="B12" s="77" t="s">
        <v>117</v>
      </c>
    </row>
    <row r="13" spans="1:2" ht="79.2" x14ac:dyDescent="0.4">
      <c r="A13" s="74">
        <v>44942</v>
      </c>
      <c r="B13" s="75" t="s">
        <v>118</v>
      </c>
    </row>
    <row r="14" spans="1:2" ht="26.4" x14ac:dyDescent="0.4">
      <c r="A14" s="74">
        <v>45078</v>
      </c>
      <c r="B14" s="75" t="s">
        <v>119</v>
      </c>
    </row>
    <row r="15" spans="1:2" ht="79.2" x14ac:dyDescent="0.4">
      <c r="A15" s="78">
        <v>45108</v>
      </c>
      <c r="B15" s="73" t="s">
        <v>120</v>
      </c>
    </row>
    <row r="16" spans="1:2" ht="51" customHeight="1" x14ac:dyDescent="0.4">
      <c r="A16" s="78">
        <v>45230</v>
      </c>
      <c r="B16" s="73" t="s">
        <v>121</v>
      </c>
    </row>
    <row r="17" spans="1:2" x14ac:dyDescent="0.4">
      <c r="A17" s="78">
        <v>45231</v>
      </c>
      <c r="B17" s="69" t="s">
        <v>122</v>
      </c>
    </row>
    <row r="18" spans="1:2" x14ac:dyDescent="0.4">
      <c r="A18" s="78">
        <v>45261</v>
      </c>
      <c r="B18" s="69" t="s">
        <v>137</v>
      </c>
    </row>
  </sheetData>
  <mergeCells count="1">
    <mergeCell ref="A2:A3"/>
  </mergeCells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C9E77DD3AC0E44EADC1D842D8934D10" ma:contentTypeVersion="12" ma:contentTypeDescription="새 문서를 만듭니다." ma:contentTypeScope="" ma:versionID="9895438146a9ad92018b3e124c11b0be">
  <xsd:schema xmlns:xsd="http://www.w3.org/2001/XMLSchema" xmlns:xs="http://www.w3.org/2001/XMLSchema" xmlns:p="http://schemas.microsoft.com/office/2006/metadata/properties" xmlns:ns2="26399622-5776-4402-ac12-77f403cf666e" xmlns:ns3="5d6fb54b-fdde-4ac8-86ee-ec000ba5d0ff" targetNamespace="http://schemas.microsoft.com/office/2006/metadata/properties" ma:root="true" ma:fieldsID="80b13c66bb49b057b30b90c0fc8441c8" ns2:_="" ns3:_="">
    <xsd:import namespace="26399622-5776-4402-ac12-77f403cf666e"/>
    <xsd:import namespace="5d6fb54b-fdde-4ac8-86ee-ec000ba5d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99622-5776-4402-ac12-77f403cf6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4bd57f3-c9df-43be-a8ef-0472419f0f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fb54b-fdde-4ac8-86ee-ec000ba5d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97502a-3085-4c41-8df9-a1cc57ae9e7e}" ma:internalName="TaxCatchAll" ma:showField="CatchAllData" ma:web="5d6fb54b-fdde-4ac8-86ee-ec000ba5d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E7C449-ED37-44E7-BB02-A357B62252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896303-1B88-4B2F-BEB7-B4B16E83F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399622-5776-4402-ac12-77f403cf666e"/>
    <ds:schemaRef ds:uri="5d6fb54b-fdde-4ac8-86ee-ec000ba5d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INVOICE</vt:lpstr>
      <vt:lpstr>LHR</vt:lpstr>
      <vt:lpstr>LHR 현지비용</vt:lpstr>
      <vt:lpstr>MAPPING</vt:lpstr>
      <vt:lpstr>특이사항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엄태민(TAEMIN EOM)/항공EC사업팀</cp:lastModifiedBy>
  <cp:revision/>
  <dcterms:created xsi:type="dcterms:W3CDTF">2023-10-28T17:33:37Z</dcterms:created>
  <dcterms:modified xsi:type="dcterms:W3CDTF">2025-09-30T11:49:09Z</dcterms:modified>
  <cp:category/>
  <cp:contentStatus/>
</cp:coreProperties>
</file>