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B. 박은미 선임님\9월 청구 내역\"/>
    </mc:Choice>
  </mc:AlternateContent>
  <xr:revisionPtr revIDLastSave="0" documentId="13_ncr:1_{F159E434-FF3D-4DCC-88ED-41982ACB066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voice" sheetId="3" r:id="rId1"/>
    <sheet name="LIST" sheetId="1" r:id="rId2"/>
    <sheet name="MAPPING" sheetId="2" r:id="rId3"/>
    <sheet name="상계차감" sheetId="4" r:id="rId4"/>
    <sheet name="WT_DIFFER" sheetId="13" r:id="rId5"/>
    <sheet name="Total" sheetId="5" r:id="rId6"/>
    <sheet name="MISOROMAN9-2" sheetId="6" r:id="rId7"/>
    <sheet name="MISOROMAN9-5" sheetId="7" r:id="rId8"/>
    <sheet name="MISOROMAN9-9" sheetId="8" r:id="rId9"/>
    <sheet name="MISOROMAN9-12" sheetId="9" r:id="rId10"/>
    <sheet name="MISOROMAN9-16" sheetId="10" r:id="rId11"/>
    <sheet name="MISOROMAN9-19" sheetId="11" r:id="rId12"/>
    <sheet name="MISOROMAN9-24" sheetId="1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1" hidden="1">LIST!$X$4:$BE$101</definedName>
    <definedName name="box_id" localSheetId="9">'[1]Koonect von Kunden'!$B$1:$C$238</definedName>
    <definedName name="box_id" localSheetId="11">'[2]Koonect von Kunden'!$B$1:$C$239</definedName>
    <definedName name="box_id" localSheetId="6">'[3]Koonect von Kunden'!$B$1:$C$239</definedName>
    <definedName name="box_id" localSheetId="12">'[4]Koonect von Kunden'!$B$1:$C$238</definedName>
    <definedName name="box_id" localSheetId="7">'[5]Koonect von Kunden'!$B$1:$C$238</definedName>
    <definedName name="box_id" localSheetId="8">'[6]Koonect von Kunden'!$B$1:$C$241</definedName>
    <definedName name="box_id">'[7]Koonect von Kunden'!$B$1:$C$238</definedName>
    <definedName name="GZ_HBL" localSheetId="9">'[1]GENIEZIP UPLOAD'!$I$2:$J$90</definedName>
    <definedName name="GZ_HBL" localSheetId="10">'[8]GENIEZIP UPLOAD'!$I$2:$J$90</definedName>
    <definedName name="GZ_HBL" localSheetId="11">'[2]GENIEZIP UPLOAD'!$I$2:$J$90</definedName>
    <definedName name="GZ_HBL" localSheetId="6">'[3]GENIEZIP UPLOAD'!$I$2:$J$90</definedName>
    <definedName name="GZ_HBL" localSheetId="12">'[4]GENIEZIP UPLOAD'!$I$2:$J$90</definedName>
    <definedName name="GZ_HBL" localSheetId="7">'[5]GENIEZIP UPLOAD'!$I$2:$J$90</definedName>
    <definedName name="GZ_HBL" localSheetId="8">'[6]GENIEZIP UPLOAD'!$I$2:$J$90</definedName>
    <definedName name="GZ_HBL">'[9]GENIEZIP UPLOAD'!$I$2:$J$90</definedName>
    <definedName name="jang1" localSheetId="7">#REF!</definedName>
    <definedName name="jang1">#REF!</definedName>
    <definedName name="MDM" localSheetId="9">[1]MDM!$B$2:$C$17</definedName>
    <definedName name="MDM" localSheetId="10">[8]MDM!$B$2:$C$17</definedName>
    <definedName name="MDM" localSheetId="11">[2]MDM!$B$2:$C$17</definedName>
    <definedName name="MDM" localSheetId="6">[3]MDM!$B$2:$C$17</definedName>
    <definedName name="MDM" localSheetId="12">[4]MDM!$B$2:$C$17</definedName>
    <definedName name="MDM" localSheetId="7">[5]MDM!$B$2:$C$17</definedName>
    <definedName name="MDM" localSheetId="8">[6]MDM!$B$2:$C$17</definedName>
    <definedName name="MDM">[9]MDM!$B$2:$C$17</definedName>
    <definedName name="_xlnm.Print_Area" localSheetId="0">Invoice!$A$1:$I$20</definedName>
    <definedName name="_xlnm.Print_Area" localSheetId="4">WT_DIFFER!$A$1:$E$14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C10" i="13"/>
  <c r="C14" i="13"/>
  <c r="B3" i="12"/>
  <c r="H3" i="12"/>
  <c r="I3" i="12" s="1"/>
  <c r="B4" i="12"/>
  <c r="H4" i="12"/>
  <c r="H9" i="12" s="1"/>
  <c r="I4" i="12"/>
  <c r="B5" i="12"/>
  <c r="B6" i="12" s="1"/>
  <c r="B7" i="12" s="1"/>
  <c r="H5" i="12"/>
  <c r="I5" i="12" s="1"/>
  <c r="H6" i="12"/>
  <c r="I6" i="12"/>
  <c r="H7" i="12"/>
  <c r="I7" i="12"/>
  <c r="B8" i="12"/>
  <c r="H8" i="12"/>
  <c r="I8" i="12"/>
  <c r="G9" i="12"/>
  <c r="B14" i="12"/>
  <c r="E14" i="12"/>
  <c r="J14" i="12"/>
  <c r="K14" i="12"/>
  <c r="N14" i="12"/>
  <c r="C14" i="12" s="1"/>
  <c r="O14" i="12"/>
  <c r="O11" i="12" s="1"/>
  <c r="P14" i="12"/>
  <c r="Q14" i="12"/>
  <c r="Q11" i="12" s="1"/>
  <c r="S14" i="12"/>
  <c r="B15" i="12"/>
  <c r="E15" i="12"/>
  <c r="J15" i="12"/>
  <c r="K15" i="12"/>
  <c r="N15" i="12"/>
  <c r="C15" i="12" s="1"/>
  <c r="O15" i="12"/>
  <c r="P15" i="12"/>
  <c r="Q15" i="12"/>
  <c r="S15" i="12" s="1"/>
  <c r="B16" i="12"/>
  <c r="E16" i="12"/>
  <c r="J16" i="12"/>
  <c r="K16" i="12"/>
  <c r="S16" i="12" s="1"/>
  <c r="N16" i="12"/>
  <c r="C16" i="12" s="1"/>
  <c r="O16" i="12"/>
  <c r="P16" i="12"/>
  <c r="Q16" i="12"/>
  <c r="B17" i="12"/>
  <c r="E17" i="12"/>
  <c r="J17" i="12"/>
  <c r="K17" i="12"/>
  <c r="N17" i="12"/>
  <c r="C17" i="12" s="1"/>
  <c r="O17" i="12"/>
  <c r="P17" i="12"/>
  <c r="Q17" i="12"/>
  <c r="S17" i="12"/>
  <c r="B18" i="12"/>
  <c r="E18" i="12"/>
  <c r="J18" i="12"/>
  <c r="K18" i="12"/>
  <c r="S18" i="12" s="1"/>
  <c r="N18" i="12"/>
  <c r="C18" i="12" s="1"/>
  <c r="O18" i="12"/>
  <c r="P18" i="12"/>
  <c r="Q18" i="12"/>
  <c r="B19" i="12"/>
  <c r="E19" i="12"/>
  <c r="J19" i="12"/>
  <c r="K19" i="12" s="1"/>
  <c r="S19" i="12" s="1"/>
  <c r="N19" i="12"/>
  <c r="C19" i="12" s="1"/>
  <c r="O19" i="12"/>
  <c r="P19" i="12"/>
  <c r="Q19" i="12"/>
  <c r="B20" i="12"/>
  <c r="C20" i="12"/>
  <c r="E20" i="12"/>
  <c r="J20" i="12"/>
  <c r="K20" i="12"/>
  <c r="S20" i="12" s="1"/>
  <c r="N20" i="12"/>
  <c r="O20" i="12"/>
  <c r="P20" i="12"/>
  <c r="Q20" i="12"/>
  <c r="B21" i="12"/>
  <c r="E21" i="12"/>
  <c r="J21" i="12"/>
  <c r="K21" i="12"/>
  <c r="N21" i="12"/>
  <c r="C21" i="12" s="1"/>
  <c r="O21" i="12"/>
  <c r="P21" i="12"/>
  <c r="Q21" i="12"/>
  <c r="S21" i="12"/>
  <c r="B22" i="12"/>
  <c r="C22" i="12"/>
  <c r="E22" i="12"/>
  <c r="J22" i="12"/>
  <c r="K22" i="12"/>
  <c r="N22" i="12"/>
  <c r="O22" i="12"/>
  <c r="P22" i="12"/>
  <c r="Q22" i="12"/>
  <c r="S22" i="12"/>
  <c r="B23" i="12"/>
  <c r="E23" i="12"/>
  <c r="J23" i="12"/>
  <c r="K23" i="12"/>
  <c r="N23" i="12"/>
  <c r="C23" i="12" s="1"/>
  <c r="O23" i="12"/>
  <c r="P23" i="12"/>
  <c r="Q23" i="12"/>
  <c r="S23" i="12"/>
  <c r="B24" i="12"/>
  <c r="E24" i="12"/>
  <c r="J24" i="12"/>
  <c r="K24" i="12"/>
  <c r="N24" i="12"/>
  <c r="C24" i="12" s="1"/>
  <c r="O24" i="12"/>
  <c r="P24" i="12"/>
  <c r="Q24" i="12"/>
  <c r="S24" i="12" s="1"/>
  <c r="B25" i="12"/>
  <c r="E25" i="12"/>
  <c r="J25" i="12"/>
  <c r="K25" i="12"/>
  <c r="S25" i="12" s="1"/>
  <c r="N25" i="12"/>
  <c r="C25" i="12" s="1"/>
  <c r="O25" i="12"/>
  <c r="P25" i="12"/>
  <c r="Q25" i="12"/>
  <c r="B26" i="12"/>
  <c r="E26" i="12"/>
  <c r="J26" i="12"/>
  <c r="K26" i="12"/>
  <c r="N26" i="12"/>
  <c r="C26" i="12" s="1"/>
  <c r="O26" i="12"/>
  <c r="P26" i="12"/>
  <c r="Q26" i="12"/>
  <c r="S26" i="12"/>
  <c r="B27" i="12"/>
  <c r="E27" i="12"/>
  <c r="J27" i="12"/>
  <c r="K27" i="12"/>
  <c r="S27" i="12" s="1"/>
  <c r="N27" i="12"/>
  <c r="C27" i="12" s="1"/>
  <c r="O27" i="12"/>
  <c r="P27" i="12"/>
  <c r="Q27" i="12"/>
  <c r="B28" i="12"/>
  <c r="E28" i="12"/>
  <c r="J28" i="12"/>
  <c r="K28" i="12" s="1"/>
  <c r="S28" i="12" s="1"/>
  <c r="N28" i="12"/>
  <c r="C28" i="12" s="1"/>
  <c r="O28" i="12"/>
  <c r="P28" i="12"/>
  <c r="Q28" i="12"/>
  <c r="B29" i="12"/>
  <c r="C29" i="12"/>
  <c r="E29" i="12"/>
  <c r="J29" i="12"/>
  <c r="K29" i="12"/>
  <c r="S29" i="12" s="1"/>
  <c r="N29" i="12"/>
  <c r="O29" i="12"/>
  <c r="P29" i="12"/>
  <c r="Q29" i="12"/>
  <c r="B30" i="12"/>
  <c r="E30" i="12"/>
  <c r="J30" i="12"/>
  <c r="K30" i="12"/>
  <c r="N30" i="12"/>
  <c r="C30" i="12" s="1"/>
  <c r="O30" i="12"/>
  <c r="P30" i="12"/>
  <c r="Q30" i="12"/>
  <c r="S30" i="12"/>
  <c r="B31" i="12"/>
  <c r="C31" i="12"/>
  <c r="E31" i="12"/>
  <c r="J31" i="12"/>
  <c r="K31" i="12"/>
  <c r="N31" i="12"/>
  <c r="O31" i="12"/>
  <c r="P31" i="12"/>
  <c r="Q31" i="12"/>
  <c r="S31" i="12"/>
  <c r="B32" i="12"/>
  <c r="E32" i="12"/>
  <c r="J32" i="12"/>
  <c r="K32" i="12"/>
  <c r="N32" i="12"/>
  <c r="C32" i="12" s="1"/>
  <c r="O32" i="12"/>
  <c r="P32" i="12"/>
  <c r="Q32" i="12"/>
  <c r="S32" i="12"/>
  <c r="B33" i="12"/>
  <c r="E33" i="12"/>
  <c r="J33" i="12"/>
  <c r="K33" i="12"/>
  <c r="S33" i="12" s="1"/>
  <c r="N33" i="12"/>
  <c r="C33" i="12" s="1"/>
  <c r="O33" i="12"/>
  <c r="P33" i="12"/>
  <c r="Q33" i="12"/>
  <c r="B34" i="12"/>
  <c r="E34" i="12"/>
  <c r="J34" i="12"/>
  <c r="K34" i="12"/>
  <c r="S34" i="12" s="1"/>
  <c r="N34" i="12"/>
  <c r="C34" i="12" s="1"/>
  <c r="O34" i="12"/>
  <c r="P34" i="12"/>
  <c r="Q34" i="12"/>
  <c r="B35" i="12"/>
  <c r="E35" i="12"/>
  <c r="J35" i="12"/>
  <c r="K35" i="12"/>
  <c r="N35" i="12"/>
  <c r="C35" i="12" s="1"/>
  <c r="O35" i="12"/>
  <c r="P35" i="12"/>
  <c r="Q35" i="12"/>
  <c r="S35" i="12"/>
  <c r="B36" i="12"/>
  <c r="E36" i="12"/>
  <c r="J36" i="12"/>
  <c r="K36" i="12"/>
  <c r="S36" i="12" s="1"/>
  <c r="N36" i="12"/>
  <c r="C36" i="12" s="1"/>
  <c r="O36" i="12"/>
  <c r="P36" i="12"/>
  <c r="Q36" i="12"/>
  <c r="B37" i="12"/>
  <c r="E37" i="12"/>
  <c r="J37" i="12"/>
  <c r="K37" i="12" s="1"/>
  <c r="S37" i="12" s="1"/>
  <c r="N37" i="12"/>
  <c r="C37" i="12" s="1"/>
  <c r="O37" i="12"/>
  <c r="P37" i="12"/>
  <c r="Q37" i="12"/>
  <c r="B38" i="12"/>
  <c r="C38" i="12"/>
  <c r="E38" i="12"/>
  <c r="J38" i="12"/>
  <c r="K38" i="12"/>
  <c r="S38" i="12" s="1"/>
  <c r="N38" i="12"/>
  <c r="O38" i="12"/>
  <c r="P38" i="12"/>
  <c r="Q38" i="12"/>
  <c r="B39" i="12"/>
  <c r="E39" i="12"/>
  <c r="J39" i="12"/>
  <c r="K39" i="12"/>
  <c r="N39" i="12"/>
  <c r="C39" i="12" s="1"/>
  <c r="O39" i="12"/>
  <c r="P39" i="12"/>
  <c r="Q39" i="12"/>
  <c r="S39" i="12"/>
  <c r="B40" i="12"/>
  <c r="C40" i="12"/>
  <c r="E40" i="12"/>
  <c r="J40" i="12"/>
  <c r="K40" i="12"/>
  <c r="N40" i="12"/>
  <c r="O40" i="12"/>
  <c r="P40" i="12"/>
  <c r="Q40" i="12"/>
  <c r="S40" i="12"/>
  <c r="B41" i="12"/>
  <c r="E41" i="12"/>
  <c r="J41" i="12"/>
  <c r="K41" i="12"/>
  <c r="N41" i="12"/>
  <c r="C41" i="12" s="1"/>
  <c r="O41" i="12"/>
  <c r="P41" i="12"/>
  <c r="Q41" i="12"/>
  <c r="S41" i="12"/>
  <c r="B42" i="12"/>
  <c r="E42" i="12"/>
  <c r="J42" i="12"/>
  <c r="K42" i="12"/>
  <c r="S42" i="12" s="1"/>
  <c r="N42" i="12"/>
  <c r="C42" i="12" s="1"/>
  <c r="O42" i="12"/>
  <c r="P42" i="12"/>
  <c r="Q42" i="12"/>
  <c r="B43" i="12"/>
  <c r="E43" i="12"/>
  <c r="J43" i="12"/>
  <c r="K43" i="12"/>
  <c r="S43" i="12" s="1"/>
  <c r="N43" i="12"/>
  <c r="C43" i="12" s="1"/>
  <c r="O43" i="12"/>
  <c r="P43" i="12"/>
  <c r="Q43" i="12"/>
  <c r="B44" i="12"/>
  <c r="E44" i="12"/>
  <c r="J44" i="12"/>
  <c r="K44" i="12"/>
  <c r="N44" i="12"/>
  <c r="C44" i="12" s="1"/>
  <c r="O44" i="12"/>
  <c r="P44" i="12"/>
  <c r="Q44" i="12"/>
  <c r="S44" i="12"/>
  <c r="H3" i="11"/>
  <c r="I3" i="11"/>
  <c r="B4" i="11"/>
  <c r="H4" i="11"/>
  <c r="H9" i="11" s="1"/>
  <c r="I4" i="11"/>
  <c r="B5" i="11"/>
  <c r="B6" i="11" s="1"/>
  <c r="B7" i="11" s="1"/>
  <c r="H5" i="11"/>
  <c r="I5" i="11" s="1"/>
  <c r="H6" i="11"/>
  <c r="I6" i="11"/>
  <c r="H7" i="11"/>
  <c r="I7" i="11"/>
  <c r="B8" i="11"/>
  <c r="H8" i="11"/>
  <c r="I8" i="11"/>
  <c r="G9" i="11"/>
  <c r="B14" i="11"/>
  <c r="E14" i="11"/>
  <c r="J14" i="11"/>
  <c r="K14" i="11"/>
  <c r="S14" i="11" s="1"/>
  <c r="N14" i="11"/>
  <c r="C14" i="11" s="1"/>
  <c r="O14" i="11"/>
  <c r="P14" i="11"/>
  <c r="Q14" i="11"/>
  <c r="B15" i="11"/>
  <c r="E15" i="11"/>
  <c r="J15" i="11"/>
  <c r="K15" i="11"/>
  <c r="S15" i="11" s="1"/>
  <c r="N15" i="11"/>
  <c r="C15" i="11" s="1"/>
  <c r="O15" i="11"/>
  <c r="O11" i="11" s="1"/>
  <c r="P15" i="11"/>
  <c r="Q15" i="11"/>
  <c r="Q11" i="11" s="1"/>
  <c r="B16" i="11"/>
  <c r="E16" i="11"/>
  <c r="J16" i="11"/>
  <c r="K16" i="11"/>
  <c r="N16" i="11"/>
  <c r="C16" i="11" s="1"/>
  <c r="O16" i="11"/>
  <c r="P16" i="11"/>
  <c r="Q16" i="11"/>
  <c r="S16" i="11"/>
  <c r="B17" i="11"/>
  <c r="E17" i="11"/>
  <c r="J17" i="11"/>
  <c r="K17" i="11"/>
  <c r="S17" i="11" s="1"/>
  <c r="N17" i="11"/>
  <c r="C17" i="11" s="1"/>
  <c r="O17" i="11"/>
  <c r="P17" i="11"/>
  <c r="Q17" i="11"/>
  <c r="B18" i="11"/>
  <c r="E18" i="11"/>
  <c r="J18" i="11"/>
  <c r="K18" i="11" s="1"/>
  <c r="S18" i="11" s="1"/>
  <c r="N18" i="11"/>
  <c r="C18" i="11" s="1"/>
  <c r="O18" i="11"/>
  <c r="P18" i="11"/>
  <c r="Q18" i="11"/>
  <c r="B19" i="11"/>
  <c r="C19" i="11"/>
  <c r="E19" i="11"/>
  <c r="J19" i="11"/>
  <c r="K19" i="11"/>
  <c r="S19" i="11" s="1"/>
  <c r="N19" i="11"/>
  <c r="O19" i="11"/>
  <c r="P19" i="11"/>
  <c r="Q19" i="11"/>
  <c r="B20" i="11"/>
  <c r="E20" i="11"/>
  <c r="J20" i="11"/>
  <c r="K20" i="11"/>
  <c r="N20" i="11"/>
  <c r="C20" i="11" s="1"/>
  <c r="O20" i="11"/>
  <c r="P20" i="11"/>
  <c r="Q20" i="11"/>
  <c r="S20" i="11"/>
  <c r="B21" i="11"/>
  <c r="C21" i="11"/>
  <c r="E21" i="11"/>
  <c r="J21" i="11"/>
  <c r="K21" i="11"/>
  <c r="N21" i="11"/>
  <c r="O21" i="11"/>
  <c r="P21" i="11"/>
  <c r="Q21" i="11"/>
  <c r="S21" i="11"/>
  <c r="B22" i="11"/>
  <c r="E22" i="11"/>
  <c r="J22" i="11"/>
  <c r="K22" i="11"/>
  <c r="N22" i="11"/>
  <c r="C22" i="11" s="1"/>
  <c r="O22" i="11"/>
  <c r="P22" i="11"/>
  <c r="Q22" i="11"/>
  <c r="S22" i="11"/>
  <c r="B23" i="11"/>
  <c r="E23" i="11"/>
  <c r="J23" i="11"/>
  <c r="K23" i="11"/>
  <c r="S23" i="11" s="1"/>
  <c r="N23" i="11"/>
  <c r="C23" i="11" s="1"/>
  <c r="O23" i="11"/>
  <c r="P23" i="11"/>
  <c r="Q23" i="11"/>
  <c r="B24" i="11"/>
  <c r="E24" i="11"/>
  <c r="J24" i="11"/>
  <c r="K24" i="11"/>
  <c r="S24" i="11" s="1"/>
  <c r="N24" i="11"/>
  <c r="C24" i="11" s="1"/>
  <c r="O24" i="11"/>
  <c r="P24" i="11"/>
  <c r="Q24" i="11"/>
  <c r="B3" i="10"/>
  <c r="B4" i="10" s="1"/>
  <c r="B5" i="10" s="1"/>
  <c r="B6" i="10" s="1"/>
  <c r="B7" i="10" s="1"/>
  <c r="H3" i="10"/>
  <c r="I3" i="10"/>
  <c r="H4" i="10"/>
  <c r="H9" i="10" s="1"/>
  <c r="I4" i="10"/>
  <c r="I9" i="10" s="1"/>
  <c r="H5" i="10"/>
  <c r="I5" i="10"/>
  <c r="H6" i="10"/>
  <c r="I6" i="10"/>
  <c r="H7" i="10"/>
  <c r="I7" i="10"/>
  <c r="B8" i="10"/>
  <c r="H8" i="10"/>
  <c r="I8" i="10" s="1"/>
  <c r="G9" i="10"/>
  <c r="B14" i="10"/>
  <c r="J14" i="10"/>
  <c r="K14" i="10"/>
  <c r="N14" i="10"/>
  <c r="C14" i="10" s="1"/>
  <c r="O14" i="10"/>
  <c r="O11" i="10" s="1"/>
  <c r="P14" i="10"/>
  <c r="Q14" i="10"/>
  <c r="Q11" i="10" s="1"/>
  <c r="S14" i="10"/>
  <c r="B15" i="10"/>
  <c r="J15" i="10"/>
  <c r="K15" i="10" s="1"/>
  <c r="S15" i="10" s="1"/>
  <c r="N15" i="10"/>
  <c r="C15" i="10" s="1"/>
  <c r="O15" i="10"/>
  <c r="P15" i="10"/>
  <c r="Q15" i="10"/>
  <c r="B16" i="10"/>
  <c r="J16" i="10"/>
  <c r="K16" i="10"/>
  <c r="N16" i="10"/>
  <c r="C16" i="10" s="1"/>
  <c r="O16" i="10"/>
  <c r="P16" i="10"/>
  <c r="Q16" i="10"/>
  <c r="S16" i="10"/>
  <c r="B17" i="10"/>
  <c r="J17" i="10"/>
  <c r="K17" i="10" s="1"/>
  <c r="S17" i="10" s="1"/>
  <c r="N17" i="10"/>
  <c r="C17" i="10" s="1"/>
  <c r="O17" i="10"/>
  <c r="P17" i="10"/>
  <c r="Q17" i="10"/>
  <c r="B18" i="10"/>
  <c r="J18" i="10"/>
  <c r="K18" i="10"/>
  <c r="N18" i="10"/>
  <c r="C18" i="10" s="1"/>
  <c r="O18" i="10"/>
  <c r="P18" i="10"/>
  <c r="Q18" i="10"/>
  <c r="S18" i="10"/>
  <c r="H3" i="9"/>
  <c r="I3" i="9" s="1"/>
  <c r="I9" i="9" s="1"/>
  <c r="B4" i="9"/>
  <c r="B5" i="9" s="1"/>
  <c r="B6" i="9" s="1"/>
  <c r="B7" i="9" s="1"/>
  <c r="H4" i="9"/>
  <c r="I4" i="9"/>
  <c r="H5" i="9"/>
  <c r="I5" i="9"/>
  <c r="H6" i="9"/>
  <c r="I6" i="9"/>
  <c r="H7" i="9"/>
  <c r="I7" i="9"/>
  <c r="B8" i="9"/>
  <c r="H8" i="9"/>
  <c r="I8" i="9"/>
  <c r="G9" i="9"/>
  <c r="H9" i="9"/>
  <c r="B14" i="9"/>
  <c r="E14" i="9"/>
  <c r="J14" i="9"/>
  <c r="K14" i="9"/>
  <c r="K11" i="9" s="1"/>
  <c r="N14" i="9"/>
  <c r="C14" i="9" s="1"/>
  <c r="O14" i="9"/>
  <c r="O11" i="9" s="1"/>
  <c r="P14" i="9"/>
  <c r="Q14" i="9"/>
  <c r="Q11" i="9" s="1"/>
  <c r="S14" i="9"/>
  <c r="B15" i="9"/>
  <c r="C15" i="9"/>
  <c r="E15" i="9"/>
  <c r="J15" i="9"/>
  <c r="K15" i="9"/>
  <c r="N15" i="9"/>
  <c r="O15" i="9"/>
  <c r="P15" i="9"/>
  <c r="Q15" i="9"/>
  <c r="S15" i="9"/>
  <c r="B16" i="9"/>
  <c r="E16" i="9"/>
  <c r="J16" i="9"/>
  <c r="K16" i="9"/>
  <c r="N16" i="9"/>
  <c r="C16" i="9" s="1"/>
  <c r="O16" i="9"/>
  <c r="P16" i="9"/>
  <c r="Q16" i="9"/>
  <c r="S16" i="9"/>
  <c r="B17" i="9"/>
  <c r="E17" i="9"/>
  <c r="J17" i="9"/>
  <c r="K17" i="9"/>
  <c r="S17" i="9" s="1"/>
  <c r="N17" i="9"/>
  <c r="C17" i="9" s="1"/>
  <c r="O17" i="9"/>
  <c r="P17" i="9"/>
  <c r="Q17" i="9"/>
  <c r="B18" i="9"/>
  <c r="E18" i="9"/>
  <c r="J18" i="9"/>
  <c r="K18" i="9"/>
  <c r="S18" i="9" s="1"/>
  <c r="N18" i="9"/>
  <c r="C18" i="9" s="1"/>
  <c r="O18" i="9"/>
  <c r="P18" i="9"/>
  <c r="Q18" i="9"/>
  <c r="B19" i="9"/>
  <c r="E19" i="9"/>
  <c r="J19" i="9"/>
  <c r="K19" i="9"/>
  <c r="N19" i="9"/>
  <c r="C19" i="9" s="1"/>
  <c r="O19" i="9"/>
  <c r="P19" i="9"/>
  <c r="Q19" i="9"/>
  <c r="S19" i="9"/>
  <c r="B20" i="9"/>
  <c r="E20" i="9"/>
  <c r="J20" i="9"/>
  <c r="K20" i="9"/>
  <c r="S20" i="9" s="1"/>
  <c r="N20" i="9"/>
  <c r="C20" i="9" s="1"/>
  <c r="O20" i="9"/>
  <c r="P20" i="9"/>
  <c r="Q20" i="9"/>
  <c r="B21" i="9"/>
  <c r="E21" i="9"/>
  <c r="J21" i="9"/>
  <c r="K21" i="9"/>
  <c r="N21" i="9"/>
  <c r="C21" i="9" s="1"/>
  <c r="O21" i="9"/>
  <c r="P21" i="9"/>
  <c r="Q21" i="9"/>
  <c r="S21" i="9"/>
  <c r="B22" i="9"/>
  <c r="C22" i="9"/>
  <c r="E22" i="9"/>
  <c r="J22" i="9"/>
  <c r="K22" i="9"/>
  <c r="S22" i="9" s="1"/>
  <c r="N22" i="9"/>
  <c r="O22" i="9"/>
  <c r="P22" i="9"/>
  <c r="Q22" i="9"/>
  <c r="B23" i="9"/>
  <c r="E23" i="9"/>
  <c r="J23" i="9"/>
  <c r="K23" i="9"/>
  <c r="N23" i="9"/>
  <c r="C23" i="9" s="1"/>
  <c r="O23" i="9"/>
  <c r="P23" i="9"/>
  <c r="Q23" i="9"/>
  <c r="S23" i="9"/>
  <c r="B24" i="9"/>
  <c r="C24" i="9"/>
  <c r="E24" i="9"/>
  <c r="J24" i="9"/>
  <c r="K24" i="9"/>
  <c r="N24" i="9"/>
  <c r="O24" i="9"/>
  <c r="P24" i="9"/>
  <c r="Q24" i="9"/>
  <c r="S24" i="9"/>
  <c r="B25" i="9"/>
  <c r="E25" i="9"/>
  <c r="J25" i="9"/>
  <c r="K25" i="9"/>
  <c r="N25" i="9"/>
  <c r="C25" i="9" s="1"/>
  <c r="O25" i="9"/>
  <c r="P25" i="9"/>
  <c r="Q25" i="9"/>
  <c r="S25" i="9"/>
  <c r="B26" i="9"/>
  <c r="E26" i="9"/>
  <c r="J26" i="9"/>
  <c r="K26" i="9"/>
  <c r="S26" i="9" s="1"/>
  <c r="N26" i="9"/>
  <c r="C26" i="9" s="1"/>
  <c r="O26" i="9"/>
  <c r="P26" i="9"/>
  <c r="Q26" i="9"/>
  <c r="B27" i="9"/>
  <c r="E27" i="9"/>
  <c r="J27" i="9"/>
  <c r="K27" i="9"/>
  <c r="S27" i="9" s="1"/>
  <c r="N27" i="9"/>
  <c r="C27" i="9" s="1"/>
  <c r="O27" i="9"/>
  <c r="P27" i="9"/>
  <c r="Q27" i="9"/>
  <c r="B28" i="9"/>
  <c r="E28" i="9"/>
  <c r="J28" i="9"/>
  <c r="K28" i="9"/>
  <c r="N28" i="9"/>
  <c r="C28" i="9" s="1"/>
  <c r="O28" i="9"/>
  <c r="P28" i="9"/>
  <c r="Q28" i="9"/>
  <c r="S28" i="9"/>
  <c r="B29" i="9"/>
  <c r="E29" i="9"/>
  <c r="J29" i="9"/>
  <c r="K29" i="9"/>
  <c r="S29" i="9" s="1"/>
  <c r="N29" i="9"/>
  <c r="C29" i="9" s="1"/>
  <c r="O29" i="9"/>
  <c r="P29" i="9"/>
  <c r="Q29" i="9"/>
  <c r="B3" i="8"/>
  <c r="B8" i="8" s="1"/>
  <c r="H3" i="8"/>
  <c r="I3" i="8"/>
  <c r="B4" i="8"/>
  <c r="H4" i="8"/>
  <c r="H9" i="8" s="1"/>
  <c r="B5" i="8"/>
  <c r="H5" i="8"/>
  <c r="I5" i="8"/>
  <c r="B6" i="8"/>
  <c r="H6" i="8"/>
  <c r="I6" i="8"/>
  <c r="B7" i="8"/>
  <c r="H7" i="8"/>
  <c r="I7" i="8"/>
  <c r="H8" i="8"/>
  <c r="I8" i="8" s="1"/>
  <c r="G9" i="8"/>
  <c r="B14" i="8"/>
  <c r="E14" i="8"/>
  <c r="J14" i="8"/>
  <c r="K14" i="8"/>
  <c r="S14" i="8" s="1"/>
  <c r="N14" i="8"/>
  <c r="C14" i="8" s="1"/>
  <c r="O14" i="8"/>
  <c r="O11" i="8" s="1"/>
  <c r="P14" i="8"/>
  <c r="Q14" i="8"/>
  <c r="B15" i="8"/>
  <c r="E15" i="8"/>
  <c r="J15" i="8"/>
  <c r="K15" i="8"/>
  <c r="N15" i="8"/>
  <c r="C15" i="8" s="1"/>
  <c r="O15" i="8"/>
  <c r="P15" i="8"/>
  <c r="Q15" i="8"/>
  <c r="Q11" i="8" s="1"/>
  <c r="S15" i="8"/>
  <c r="B16" i="8"/>
  <c r="E16" i="8"/>
  <c r="J16" i="8"/>
  <c r="K16" i="8"/>
  <c r="S16" i="8" s="1"/>
  <c r="N16" i="8"/>
  <c r="C16" i="8" s="1"/>
  <c r="O16" i="8"/>
  <c r="P16" i="8"/>
  <c r="Q16" i="8"/>
  <c r="B17" i="8"/>
  <c r="E17" i="8"/>
  <c r="J17" i="8"/>
  <c r="K17" i="8" s="1"/>
  <c r="S17" i="8" s="1"/>
  <c r="N17" i="8"/>
  <c r="C17" i="8" s="1"/>
  <c r="O17" i="8"/>
  <c r="P17" i="8"/>
  <c r="Q17" i="8"/>
  <c r="B18" i="8"/>
  <c r="C18" i="8"/>
  <c r="E18" i="8"/>
  <c r="J18" i="8"/>
  <c r="K18" i="8" s="1"/>
  <c r="S18" i="8" s="1"/>
  <c r="N18" i="8"/>
  <c r="O18" i="8"/>
  <c r="P18" i="8"/>
  <c r="Q18" i="8"/>
  <c r="B19" i="8"/>
  <c r="E19" i="8"/>
  <c r="J19" i="8"/>
  <c r="K19" i="8"/>
  <c r="N19" i="8"/>
  <c r="C19" i="8" s="1"/>
  <c r="O19" i="8"/>
  <c r="P19" i="8"/>
  <c r="Q19" i="8"/>
  <c r="S19" i="8"/>
  <c r="B20" i="8"/>
  <c r="C20" i="8"/>
  <c r="E20" i="8"/>
  <c r="J20" i="8"/>
  <c r="K20" i="8" s="1"/>
  <c r="S20" i="8" s="1"/>
  <c r="N20" i="8"/>
  <c r="O20" i="8"/>
  <c r="P20" i="8"/>
  <c r="Q20" i="8"/>
  <c r="B21" i="8"/>
  <c r="E21" i="8"/>
  <c r="J21" i="8"/>
  <c r="K21" i="8"/>
  <c r="N21" i="8"/>
  <c r="C21" i="8" s="1"/>
  <c r="O21" i="8"/>
  <c r="P21" i="8"/>
  <c r="Q21" i="8"/>
  <c r="S21" i="8"/>
  <c r="B22" i="8"/>
  <c r="E22" i="8"/>
  <c r="J22" i="8"/>
  <c r="K22" i="8" s="1"/>
  <c r="S22" i="8" s="1"/>
  <c r="N22" i="8"/>
  <c r="C22" i="8" s="1"/>
  <c r="O22" i="8"/>
  <c r="P22" i="8"/>
  <c r="Q22" i="8"/>
  <c r="B23" i="8"/>
  <c r="E23" i="8"/>
  <c r="J23" i="8"/>
  <c r="K23" i="8"/>
  <c r="S23" i="8" s="1"/>
  <c r="N23" i="8"/>
  <c r="C23" i="8" s="1"/>
  <c r="O23" i="8"/>
  <c r="P23" i="8"/>
  <c r="Q23" i="8"/>
  <c r="B24" i="8"/>
  <c r="E24" i="8"/>
  <c r="J24" i="8"/>
  <c r="K24" i="8"/>
  <c r="N24" i="8"/>
  <c r="C24" i="8" s="1"/>
  <c r="O24" i="8"/>
  <c r="P24" i="8"/>
  <c r="Q24" i="8"/>
  <c r="S24" i="8"/>
  <c r="B25" i="8"/>
  <c r="E25" i="8"/>
  <c r="J25" i="8"/>
  <c r="K25" i="8"/>
  <c r="S25" i="8" s="1"/>
  <c r="N25" i="8"/>
  <c r="C25" i="8" s="1"/>
  <c r="O25" i="8"/>
  <c r="P25" i="8"/>
  <c r="Q25" i="8"/>
  <c r="B26" i="8"/>
  <c r="E26" i="8"/>
  <c r="J26" i="8"/>
  <c r="K26" i="8" s="1"/>
  <c r="S26" i="8" s="1"/>
  <c r="N26" i="8"/>
  <c r="C26" i="8" s="1"/>
  <c r="O26" i="8"/>
  <c r="P26" i="8"/>
  <c r="Q26" i="8"/>
  <c r="B27" i="8"/>
  <c r="C27" i="8"/>
  <c r="E27" i="8"/>
  <c r="J27" i="8"/>
  <c r="K27" i="8" s="1"/>
  <c r="S27" i="8" s="1"/>
  <c r="N27" i="8"/>
  <c r="O27" i="8"/>
  <c r="P27" i="8"/>
  <c r="Q27" i="8"/>
  <c r="B28" i="8"/>
  <c r="E28" i="8"/>
  <c r="J28" i="8"/>
  <c r="K28" i="8"/>
  <c r="N28" i="8"/>
  <c r="C28" i="8" s="1"/>
  <c r="O28" i="8"/>
  <c r="P28" i="8"/>
  <c r="Q28" i="8"/>
  <c r="S28" i="8"/>
  <c r="B29" i="8"/>
  <c r="C29" i="8"/>
  <c r="E29" i="8"/>
  <c r="J29" i="8"/>
  <c r="K29" i="8" s="1"/>
  <c r="S29" i="8" s="1"/>
  <c r="N29" i="8"/>
  <c r="O29" i="8"/>
  <c r="P29" i="8"/>
  <c r="Q29" i="8"/>
  <c r="B30" i="8"/>
  <c r="E30" i="8"/>
  <c r="J30" i="8"/>
  <c r="K30" i="8"/>
  <c r="N30" i="8"/>
  <c r="C30" i="8" s="1"/>
  <c r="O30" i="8"/>
  <c r="P30" i="8"/>
  <c r="Q30" i="8"/>
  <c r="S30" i="8"/>
  <c r="B3" i="7"/>
  <c r="H3" i="7"/>
  <c r="I3" i="7" s="1"/>
  <c r="B4" i="7"/>
  <c r="H4" i="7"/>
  <c r="I4" i="7"/>
  <c r="B5" i="7"/>
  <c r="H5" i="7"/>
  <c r="H9" i="7" s="1"/>
  <c r="B6" i="7"/>
  <c r="H6" i="7"/>
  <c r="I6" i="7"/>
  <c r="B7" i="7"/>
  <c r="H7" i="7"/>
  <c r="I7" i="7"/>
  <c r="B8" i="7"/>
  <c r="H8" i="7"/>
  <c r="I8" i="7"/>
  <c r="G9" i="7"/>
  <c r="B14" i="7"/>
  <c r="E14" i="7"/>
  <c r="J14" i="7"/>
  <c r="K14" i="7"/>
  <c r="K11" i="7" s="1"/>
  <c r="N14" i="7"/>
  <c r="C14" i="7" s="1"/>
  <c r="O14" i="7"/>
  <c r="O11" i="7" s="1"/>
  <c r="P14" i="7"/>
  <c r="Q14" i="7"/>
  <c r="Q11" i="7" s="1"/>
  <c r="S14" i="7"/>
  <c r="B15" i="7"/>
  <c r="E15" i="7"/>
  <c r="J15" i="7"/>
  <c r="K15" i="7"/>
  <c r="N15" i="7"/>
  <c r="C15" i="7" s="1"/>
  <c r="O15" i="7"/>
  <c r="P15" i="7"/>
  <c r="Q15" i="7"/>
  <c r="S15" i="7" s="1"/>
  <c r="B16" i="7"/>
  <c r="E16" i="7"/>
  <c r="J16" i="7"/>
  <c r="K16" i="7"/>
  <c r="S16" i="7" s="1"/>
  <c r="N16" i="7"/>
  <c r="C16" i="7" s="1"/>
  <c r="O16" i="7"/>
  <c r="P16" i="7"/>
  <c r="Q16" i="7"/>
  <c r="B17" i="7"/>
  <c r="E17" i="7"/>
  <c r="J17" i="7"/>
  <c r="K17" i="7"/>
  <c r="N17" i="7"/>
  <c r="C17" i="7" s="1"/>
  <c r="O17" i="7"/>
  <c r="P17" i="7"/>
  <c r="Q17" i="7"/>
  <c r="S17" i="7"/>
  <c r="B18" i="7"/>
  <c r="E18" i="7"/>
  <c r="J18" i="7"/>
  <c r="K18" i="7"/>
  <c r="S18" i="7" s="1"/>
  <c r="N18" i="7"/>
  <c r="C18" i="7" s="1"/>
  <c r="O18" i="7"/>
  <c r="P18" i="7"/>
  <c r="Q18" i="7"/>
  <c r="B19" i="7"/>
  <c r="E19" i="7"/>
  <c r="J19" i="7"/>
  <c r="K19" i="7"/>
  <c r="N19" i="7"/>
  <c r="C19" i="7" s="1"/>
  <c r="O19" i="7"/>
  <c r="P19" i="7"/>
  <c r="Q19" i="7"/>
  <c r="S19" i="7"/>
  <c r="B20" i="7"/>
  <c r="C20" i="7"/>
  <c r="E20" i="7"/>
  <c r="J20" i="7"/>
  <c r="K20" i="7"/>
  <c r="S20" i="7" s="1"/>
  <c r="N20" i="7"/>
  <c r="O20" i="7"/>
  <c r="P20" i="7"/>
  <c r="Q20" i="7"/>
  <c r="B21" i="7"/>
  <c r="E21" i="7"/>
  <c r="J21" i="7"/>
  <c r="K21" i="7"/>
  <c r="N21" i="7"/>
  <c r="C21" i="7" s="1"/>
  <c r="O21" i="7"/>
  <c r="P21" i="7"/>
  <c r="Q21" i="7"/>
  <c r="S21" i="7"/>
  <c r="B22" i="7"/>
  <c r="C22" i="7"/>
  <c r="E22" i="7"/>
  <c r="J22" i="7"/>
  <c r="K22" i="7"/>
  <c r="N22" i="7"/>
  <c r="O22" i="7"/>
  <c r="P22" i="7"/>
  <c r="Q22" i="7"/>
  <c r="S22" i="7"/>
  <c r="B23" i="7"/>
  <c r="E23" i="7"/>
  <c r="J23" i="7"/>
  <c r="K23" i="7"/>
  <c r="N23" i="7"/>
  <c r="C23" i="7" s="1"/>
  <c r="O23" i="7"/>
  <c r="P23" i="7"/>
  <c r="Q23" i="7"/>
  <c r="S23" i="7"/>
  <c r="B24" i="7"/>
  <c r="E24" i="7"/>
  <c r="J24" i="7"/>
  <c r="K24" i="7"/>
  <c r="N24" i="7"/>
  <c r="C24" i="7" s="1"/>
  <c r="O24" i="7"/>
  <c r="P24" i="7"/>
  <c r="Q24" i="7"/>
  <c r="S24" i="7" s="1"/>
  <c r="B25" i="7"/>
  <c r="E25" i="7"/>
  <c r="J25" i="7"/>
  <c r="K25" i="7"/>
  <c r="S25" i="7" s="1"/>
  <c r="N25" i="7"/>
  <c r="C25" i="7" s="1"/>
  <c r="O25" i="7"/>
  <c r="P25" i="7"/>
  <c r="Q25" i="7"/>
  <c r="B26" i="7"/>
  <c r="E26" i="7"/>
  <c r="J26" i="7"/>
  <c r="K26" i="7"/>
  <c r="N26" i="7"/>
  <c r="C26" i="7" s="1"/>
  <c r="O26" i="7"/>
  <c r="P26" i="7"/>
  <c r="Q26" i="7"/>
  <c r="S26" i="7"/>
  <c r="B27" i="7"/>
  <c r="E27" i="7"/>
  <c r="J27" i="7"/>
  <c r="K27" i="7"/>
  <c r="S27" i="7" s="1"/>
  <c r="N27" i="7"/>
  <c r="C27" i="7" s="1"/>
  <c r="O27" i="7"/>
  <c r="P27" i="7"/>
  <c r="Q27" i="7"/>
  <c r="B28" i="7"/>
  <c r="E28" i="7"/>
  <c r="J28" i="7"/>
  <c r="K28" i="7"/>
  <c r="N28" i="7"/>
  <c r="C28" i="7" s="1"/>
  <c r="O28" i="7"/>
  <c r="P28" i="7"/>
  <c r="Q28" i="7"/>
  <c r="S28" i="7"/>
  <c r="B3" i="6"/>
  <c r="B8" i="6" s="1"/>
  <c r="H3" i="6"/>
  <c r="I3" i="6"/>
  <c r="B4" i="6"/>
  <c r="B5" i="6" s="1"/>
  <c r="B6" i="6" s="1"/>
  <c r="B7" i="6" s="1"/>
  <c r="H4" i="6"/>
  <c r="I4" i="6" s="1"/>
  <c r="I9" i="6" s="1"/>
  <c r="H5" i="6"/>
  <c r="I5" i="6"/>
  <c r="H6" i="6"/>
  <c r="I6" i="6"/>
  <c r="H7" i="6"/>
  <c r="I7" i="6"/>
  <c r="H8" i="6"/>
  <c r="I8" i="6"/>
  <c r="G9" i="6"/>
  <c r="B14" i="6"/>
  <c r="J14" i="6"/>
  <c r="K14" i="6" s="1"/>
  <c r="N14" i="6"/>
  <c r="C14" i="6" s="1"/>
  <c r="D14" i="6" s="1"/>
  <c r="E14" i="6" s="1"/>
  <c r="O14" i="6"/>
  <c r="O11" i="6" s="1"/>
  <c r="P14" i="6"/>
  <c r="Q14" i="6"/>
  <c r="Q11" i="6" s="1"/>
  <c r="B15" i="6"/>
  <c r="C15" i="6"/>
  <c r="D15" i="6"/>
  <c r="E15" i="6"/>
  <c r="J15" i="6"/>
  <c r="K15" i="6"/>
  <c r="N15" i="6"/>
  <c r="O15" i="6"/>
  <c r="P15" i="6"/>
  <c r="Q15" i="6"/>
  <c r="S15" i="6"/>
  <c r="B16" i="6"/>
  <c r="J16" i="6"/>
  <c r="K16" i="6"/>
  <c r="N16" i="6"/>
  <c r="C16" i="6" s="1"/>
  <c r="D16" i="6" s="1"/>
  <c r="E16" i="6" s="1"/>
  <c r="O16" i="6"/>
  <c r="P16" i="6"/>
  <c r="Q16" i="6"/>
  <c r="S16" i="6"/>
  <c r="B17" i="6"/>
  <c r="J17" i="6"/>
  <c r="K17" i="6"/>
  <c r="N17" i="6"/>
  <c r="C17" i="6" s="1"/>
  <c r="D17" i="6" s="1"/>
  <c r="E17" i="6" s="1"/>
  <c r="O17" i="6"/>
  <c r="P17" i="6"/>
  <c r="Q17" i="6"/>
  <c r="S17" i="6"/>
  <c r="B18" i="6"/>
  <c r="J18" i="6"/>
  <c r="K18" i="6"/>
  <c r="S18" i="6" s="1"/>
  <c r="N18" i="6"/>
  <c r="C18" i="6" s="1"/>
  <c r="D18" i="6" s="1"/>
  <c r="E18" i="6" s="1"/>
  <c r="O18" i="6"/>
  <c r="P18" i="6"/>
  <c r="Q18" i="6"/>
  <c r="B19" i="6"/>
  <c r="J19" i="6"/>
  <c r="K19" i="6"/>
  <c r="N19" i="6"/>
  <c r="C19" i="6" s="1"/>
  <c r="D19" i="6" s="1"/>
  <c r="E19" i="6" s="1"/>
  <c r="O19" i="6"/>
  <c r="P19" i="6"/>
  <c r="Q19" i="6"/>
  <c r="S19" i="6"/>
  <c r="B20" i="6"/>
  <c r="C20" i="6"/>
  <c r="D20" i="6"/>
  <c r="E20" i="6" s="1"/>
  <c r="J20" i="6"/>
  <c r="K20" i="6" s="1"/>
  <c r="S20" i="6" s="1"/>
  <c r="N20" i="6"/>
  <c r="O20" i="6"/>
  <c r="P20" i="6"/>
  <c r="Q20" i="6"/>
  <c r="B21" i="6"/>
  <c r="J21" i="6"/>
  <c r="K21" i="6"/>
  <c r="S21" i="6" s="1"/>
  <c r="N21" i="6"/>
  <c r="C21" i="6" s="1"/>
  <c r="D21" i="6" s="1"/>
  <c r="E21" i="6" s="1"/>
  <c r="O21" i="6"/>
  <c r="P21" i="6"/>
  <c r="Q21" i="6"/>
  <c r="B22" i="6"/>
  <c r="J22" i="6"/>
  <c r="K22" i="6"/>
  <c r="N22" i="6"/>
  <c r="C22" i="6" s="1"/>
  <c r="D22" i="6" s="1"/>
  <c r="E22" i="6" s="1"/>
  <c r="O22" i="6"/>
  <c r="P22" i="6"/>
  <c r="Q22" i="6"/>
  <c r="S22" i="6"/>
  <c r="B23" i="6"/>
  <c r="C23" i="6"/>
  <c r="D23" i="6"/>
  <c r="E23" i="6"/>
  <c r="J23" i="6"/>
  <c r="K23" i="6"/>
  <c r="S23" i="6" s="1"/>
  <c r="N23" i="6"/>
  <c r="O23" i="6"/>
  <c r="P23" i="6"/>
  <c r="Q23" i="6"/>
  <c r="B24" i="6"/>
  <c r="J24" i="6"/>
  <c r="K24" i="6"/>
  <c r="N24" i="6"/>
  <c r="C24" i="6" s="1"/>
  <c r="D24" i="6" s="1"/>
  <c r="E24" i="6" s="1"/>
  <c r="O24" i="6"/>
  <c r="P24" i="6"/>
  <c r="Q24" i="6"/>
  <c r="S24" i="6"/>
  <c r="B25" i="6"/>
  <c r="C25" i="6"/>
  <c r="D25" i="6" s="1"/>
  <c r="E25" i="6" s="1"/>
  <c r="J25" i="6"/>
  <c r="K25" i="6"/>
  <c r="N25" i="6"/>
  <c r="O25" i="6"/>
  <c r="P25" i="6"/>
  <c r="Q25" i="6"/>
  <c r="S25" i="6" s="1"/>
  <c r="B26" i="6"/>
  <c r="J26" i="6"/>
  <c r="K26" i="6"/>
  <c r="S26" i="6" s="1"/>
  <c r="N26" i="6"/>
  <c r="C26" i="6" s="1"/>
  <c r="D26" i="6" s="1"/>
  <c r="E26" i="6" s="1"/>
  <c r="O26" i="6"/>
  <c r="P26" i="6"/>
  <c r="Q26" i="6"/>
  <c r="B27" i="6"/>
  <c r="J27" i="6"/>
  <c r="K27" i="6"/>
  <c r="N27" i="6"/>
  <c r="C27" i="6" s="1"/>
  <c r="D27" i="6" s="1"/>
  <c r="E27" i="6" s="1"/>
  <c r="O27" i="6"/>
  <c r="P27" i="6"/>
  <c r="Q27" i="6"/>
  <c r="S27" i="6"/>
  <c r="F2" i="5"/>
  <c r="I2" i="5"/>
  <c r="J2" i="5"/>
  <c r="L2" i="5"/>
  <c r="M2" i="5"/>
  <c r="J5" i="5"/>
  <c r="J6" i="5"/>
  <c r="J7" i="5"/>
  <c r="J8" i="5"/>
  <c r="J9" i="5"/>
  <c r="J10" i="5"/>
  <c r="J11" i="5"/>
  <c r="J12" i="5"/>
  <c r="S12" i="9" l="1"/>
  <c r="S12" i="7"/>
  <c r="K11" i="10"/>
  <c r="S12" i="12"/>
  <c r="S12" i="10"/>
  <c r="I9" i="12"/>
  <c r="I9" i="11"/>
  <c r="S14" i="6"/>
  <c r="K11" i="6"/>
  <c r="S12" i="11"/>
  <c r="S12" i="8"/>
  <c r="K11" i="12"/>
  <c r="K11" i="11"/>
  <c r="I5" i="7"/>
  <c r="I9" i="7" s="1"/>
  <c r="I4" i="8"/>
  <c r="I9" i="8" s="1"/>
  <c r="H9" i="6"/>
  <c r="K11" i="8"/>
  <c r="A1" i="4"/>
  <c r="I6" i="3"/>
  <c r="G6" i="3"/>
  <c r="I5" i="3"/>
  <c r="T140" i="1"/>
  <c r="R140" i="1" a="1"/>
  <c r="R140" i="1" s="1"/>
  <c r="M140" i="1"/>
  <c r="L140" i="1"/>
  <c r="N140" i="1" s="1"/>
  <c r="K140" i="1"/>
  <c r="J140" i="1"/>
  <c r="I140" i="1"/>
  <c r="H140" i="1"/>
  <c r="G140" i="1"/>
  <c r="O140" i="1" s="1"/>
  <c r="F140" i="1"/>
  <c r="E140" i="1"/>
  <c r="D140" i="1"/>
  <c r="C140" i="1"/>
  <c r="B140" i="1"/>
  <c r="T139" i="1"/>
  <c r="R139" i="1" a="1"/>
  <c r="R139" i="1" s="1"/>
  <c r="M139" i="1"/>
  <c r="L139" i="1"/>
  <c r="N139" i="1" s="1"/>
  <c r="K139" i="1"/>
  <c r="J139" i="1"/>
  <c r="I139" i="1"/>
  <c r="H139" i="1"/>
  <c r="G139" i="1"/>
  <c r="O139" i="1" s="1"/>
  <c r="F139" i="1"/>
  <c r="E139" i="1"/>
  <c r="D139" i="1"/>
  <c r="C139" i="1"/>
  <c r="B139" i="1"/>
  <c r="T138" i="1"/>
  <c r="R138" i="1" a="1"/>
  <c r="R138" i="1" s="1"/>
  <c r="M138" i="1"/>
  <c r="L138" i="1"/>
  <c r="K138" i="1"/>
  <c r="J138" i="1"/>
  <c r="I138" i="1"/>
  <c r="P138" i="1" s="1"/>
  <c r="H138" i="1"/>
  <c r="G138" i="1"/>
  <c r="O138" i="1" s="1"/>
  <c r="F138" i="1"/>
  <c r="E138" i="1"/>
  <c r="D138" i="1"/>
  <c r="C138" i="1"/>
  <c r="B138" i="1"/>
  <c r="T137" i="1"/>
  <c r="R137" i="1" a="1"/>
  <c r="R137" i="1" s="1"/>
  <c r="M137" i="1"/>
  <c r="L137" i="1"/>
  <c r="N137" i="1" s="1"/>
  <c r="K137" i="1"/>
  <c r="J137" i="1"/>
  <c r="I137" i="1"/>
  <c r="P137" i="1" s="1"/>
  <c r="H137" i="1"/>
  <c r="G137" i="1"/>
  <c r="O137" i="1" s="1"/>
  <c r="F137" i="1"/>
  <c r="E137" i="1"/>
  <c r="D137" i="1"/>
  <c r="C137" i="1"/>
  <c r="B137" i="1"/>
  <c r="T136" i="1"/>
  <c r="R136" i="1" a="1"/>
  <c r="R136" i="1" s="1"/>
  <c r="M136" i="1"/>
  <c r="L136" i="1"/>
  <c r="N136" i="1" s="1"/>
  <c r="K136" i="1"/>
  <c r="J136" i="1"/>
  <c r="I136" i="1"/>
  <c r="H136" i="1"/>
  <c r="G136" i="1"/>
  <c r="O136" i="1" s="1"/>
  <c r="F136" i="1"/>
  <c r="E136" i="1"/>
  <c r="D136" i="1"/>
  <c r="C136" i="1"/>
  <c r="B136" i="1"/>
  <c r="T135" i="1"/>
  <c r="R135" i="1" a="1"/>
  <c r="R135" i="1" s="1"/>
  <c r="M135" i="1"/>
  <c r="L135" i="1"/>
  <c r="N135" i="1" s="1"/>
  <c r="K135" i="1"/>
  <c r="J135" i="1"/>
  <c r="I135" i="1"/>
  <c r="P135" i="1" s="1"/>
  <c r="H135" i="1"/>
  <c r="G135" i="1"/>
  <c r="O135" i="1" s="1"/>
  <c r="F135" i="1"/>
  <c r="E135" i="1"/>
  <c r="D135" i="1"/>
  <c r="C135" i="1"/>
  <c r="B135" i="1"/>
  <c r="T134" i="1"/>
  <c r="R134" i="1" a="1"/>
  <c r="R134" i="1" s="1"/>
  <c r="M134" i="1"/>
  <c r="L134" i="1"/>
  <c r="N134" i="1" s="1"/>
  <c r="K134" i="1"/>
  <c r="J134" i="1"/>
  <c r="I134" i="1"/>
  <c r="P134" i="1" s="1"/>
  <c r="H134" i="1"/>
  <c r="G134" i="1"/>
  <c r="O134" i="1" s="1"/>
  <c r="F134" i="1"/>
  <c r="E134" i="1"/>
  <c r="D134" i="1"/>
  <c r="C134" i="1"/>
  <c r="B134" i="1"/>
  <c r="T133" i="1"/>
  <c r="R133" i="1" a="1"/>
  <c r="R133" i="1" s="1"/>
  <c r="M133" i="1"/>
  <c r="L133" i="1"/>
  <c r="N133" i="1" s="1"/>
  <c r="K133" i="1"/>
  <c r="J133" i="1"/>
  <c r="I133" i="1"/>
  <c r="P133" i="1" s="1"/>
  <c r="H133" i="1"/>
  <c r="G133" i="1"/>
  <c r="O133" i="1" s="1"/>
  <c r="F133" i="1"/>
  <c r="E133" i="1"/>
  <c r="D133" i="1"/>
  <c r="C133" i="1"/>
  <c r="B133" i="1"/>
  <c r="T132" i="1"/>
  <c r="R132" i="1" a="1"/>
  <c r="R132" i="1" s="1"/>
  <c r="P132" i="1"/>
  <c r="M132" i="1"/>
  <c r="L132" i="1"/>
  <c r="N132" i="1" s="1"/>
  <c r="K132" i="1"/>
  <c r="J132" i="1"/>
  <c r="I132" i="1"/>
  <c r="H132" i="1"/>
  <c r="G132" i="1"/>
  <c r="O132" i="1" s="1"/>
  <c r="F132" i="1"/>
  <c r="E132" i="1"/>
  <c r="D132" i="1"/>
  <c r="C132" i="1"/>
  <c r="B132" i="1"/>
  <c r="T131" i="1"/>
  <c r="R131" i="1" a="1"/>
  <c r="R131" i="1" s="1"/>
  <c r="P131" i="1"/>
  <c r="M131" i="1"/>
  <c r="L131" i="1"/>
  <c r="S131" i="1" s="1"/>
  <c r="K131" i="1"/>
  <c r="J131" i="1"/>
  <c r="I131" i="1"/>
  <c r="H131" i="1"/>
  <c r="G131" i="1"/>
  <c r="O131" i="1" s="1"/>
  <c r="F131" i="1"/>
  <c r="E131" i="1"/>
  <c r="D131" i="1"/>
  <c r="C131" i="1"/>
  <c r="B131" i="1"/>
  <c r="T130" i="1"/>
  <c r="R130" i="1" a="1"/>
  <c r="R130" i="1" s="1"/>
  <c r="M130" i="1"/>
  <c r="L130" i="1"/>
  <c r="N130" i="1" s="1"/>
  <c r="K130" i="1"/>
  <c r="J130" i="1"/>
  <c r="I130" i="1"/>
  <c r="H130" i="1"/>
  <c r="G130" i="1"/>
  <c r="O130" i="1" s="1"/>
  <c r="F130" i="1"/>
  <c r="E130" i="1"/>
  <c r="D130" i="1"/>
  <c r="C130" i="1"/>
  <c r="B130" i="1"/>
  <c r="T129" i="1"/>
  <c r="R129" i="1" a="1"/>
  <c r="R129" i="1" s="1"/>
  <c r="M129" i="1"/>
  <c r="L129" i="1"/>
  <c r="N129" i="1" s="1"/>
  <c r="K129" i="1"/>
  <c r="J129" i="1"/>
  <c r="I129" i="1"/>
  <c r="S129" i="1" s="1"/>
  <c r="H129" i="1"/>
  <c r="G129" i="1"/>
  <c r="O129" i="1" s="1"/>
  <c r="F129" i="1"/>
  <c r="E129" i="1"/>
  <c r="D129" i="1"/>
  <c r="C129" i="1"/>
  <c r="B129" i="1"/>
  <c r="T128" i="1"/>
  <c r="R128" i="1" a="1"/>
  <c r="R128" i="1" s="1"/>
  <c r="M128" i="1"/>
  <c r="L128" i="1"/>
  <c r="N128" i="1" s="1"/>
  <c r="K128" i="1"/>
  <c r="J128" i="1"/>
  <c r="I128" i="1"/>
  <c r="S128" i="1" s="1"/>
  <c r="H128" i="1"/>
  <c r="G128" i="1"/>
  <c r="O128" i="1" s="1"/>
  <c r="F128" i="1"/>
  <c r="E128" i="1"/>
  <c r="D128" i="1"/>
  <c r="C128" i="1"/>
  <c r="B128" i="1"/>
  <c r="T127" i="1"/>
  <c r="R127" i="1"/>
  <c r="R127" i="1" a="1"/>
  <c r="M127" i="1"/>
  <c r="L127" i="1"/>
  <c r="N127" i="1" s="1"/>
  <c r="K127" i="1"/>
  <c r="J127" i="1"/>
  <c r="I127" i="1"/>
  <c r="P127" i="1" s="1"/>
  <c r="H127" i="1"/>
  <c r="G127" i="1"/>
  <c r="O127" i="1" s="1"/>
  <c r="F127" i="1"/>
  <c r="E127" i="1"/>
  <c r="D127" i="1"/>
  <c r="C127" i="1"/>
  <c r="B127" i="1"/>
  <c r="T126" i="1"/>
  <c r="R126" i="1" a="1"/>
  <c r="R126" i="1" s="1"/>
  <c r="M126" i="1"/>
  <c r="L126" i="1"/>
  <c r="N126" i="1" s="1"/>
  <c r="K126" i="1"/>
  <c r="J126" i="1"/>
  <c r="I126" i="1"/>
  <c r="P126" i="1" s="1"/>
  <c r="H126" i="1"/>
  <c r="G126" i="1"/>
  <c r="O126" i="1" s="1"/>
  <c r="F126" i="1"/>
  <c r="E126" i="1"/>
  <c r="D126" i="1"/>
  <c r="C126" i="1"/>
  <c r="B126" i="1"/>
  <c r="T125" i="1"/>
  <c r="R125" i="1" a="1"/>
  <c r="R125" i="1" s="1"/>
  <c r="M125" i="1"/>
  <c r="L125" i="1"/>
  <c r="N125" i="1" s="1"/>
  <c r="K125" i="1"/>
  <c r="J125" i="1"/>
  <c r="I125" i="1"/>
  <c r="P125" i="1" s="1"/>
  <c r="H125" i="1"/>
  <c r="G125" i="1"/>
  <c r="O125" i="1" s="1"/>
  <c r="F125" i="1"/>
  <c r="E125" i="1"/>
  <c r="D125" i="1"/>
  <c r="C125" i="1"/>
  <c r="B125" i="1"/>
  <c r="T124" i="1"/>
  <c r="R124" i="1" a="1"/>
  <c r="R124" i="1" s="1"/>
  <c r="M124" i="1"/>
  <c r="L124" i="1"/>
  <c r="N124" i="1" s="1"/>
  <c r="K124" i="1"/>
  <c r="J124" i="1"/>
  <c r="I124" i="1"/>
  <c r="H124" i="1"/>
  <c r="G124" i="1"/>
  <c r="O124" i="1" s="1"/>
  <c r="F124" i="1"/>
  <c r="E124" i="1"/>
  <c r="D124" i="1"/>
  <c r="C124" i="1"/>
  <c r="B124" i="1"/>
  <c r="T123" i="1"/>
  <c r="R123" i="1" a="1"/>
  <c r="R123" i="1" s="1"/>
  <c r="M123" i="1"/>
  <c r="L123" i="1"/>
  <c r="N123" i="1" s="1"/>
  <c r="K123" i="1"/>
  <c r="J123" i="1"/>
  <c r="I123" i="1"/>
  <c r="H123" i="1"/>
  <c r="G123" i="1"/>
  <c r="O123" i="1" s="1"/>
  <c r="F123" i="1"/>
  <c r="E123" i="1"/>
  <c r="D123" i="1"/>
  <c r="C123" i="1"/>
  <c r="B123" i="1"/>
  <c r="T122" i="1"/>
  <c r="R122" i="1" a="1"/>
  <c r="R122" i="1" s="1"/>
  <c r="M122" i="1"/>
  <c r="L122" i="1"/>
  <c r="N122" i="1" s="1"/>
  <c r="K122" i="1"/>
  <c r="J122" i="1"/>
  <c r="I122" i="1"/>
  <c r="H122" i="1"/>
  <c r="G122" i="1"/>
  <c r="O122" i="1" s="1"/>
  <c r="F122" i="1"/>
  <c r="E122" i="1"/>
  <c r="D122" i="1"/>
  <c r="C122" i="1"/>
  <c r="B122" i="1"/>
  <c r="T121" i="1"/>
  <c r="R121" i="1" a="1"/>
  <c r="R121" i="1" s="1"/>
  <c r="M121" i="1"/>
  <c r="L121" i="1"/>
  <c r="N121" i="1" s="1"/>
  <c r="K121" i="1"/>
  <c r="J121" i="1"/>
  <c r="I121" i="1"/>
  <c r="H121" i="1"/>
  <c r="G121" i="1"/>
  <c r="O121" i="1" s="1"/>
  <c r="F121" i="1"/>
  <c r="E121" i="1"/>
  <c r="D121" i="1"/>
  <c r="C121" i="1"/>
  <c r="B121" i="1"/>
  <c r="T120" i="1"/>
  <c r="R120" i="1" a="1"/>
  <c r="R120" i="1" s="1"/>
  <c r="M120" i="1"/>
  <c r="L120" i="1"/>
  <c r="K120" i="1"/>
  <c r="J120" i="1"/>
  <c r="I120" i="1"/>
  <c r="P120" i="1" s="1"/>
  <c r="H120" i="1"/>
  <c r="G120" i="1"/>
  <c r="O120" i="1" s="1"/>
  <c r="F120" i="1"/>
  <c r="E120" i="1"/>
  <c r="D120" i="1"/>
  <c r="C120" i="1"/>
  <c r="B120" i="1"/>
  <c r="T119" i="1"/>
  <c r="R119" i="1" a="1"/>
  <c r="R119" i="1" s="1"/>
  <c r="M119" i="1"/>
  <c r="L119" i="1"/>
  <c r="N119" i="1" s="1"/>
  <c r="K119" i="1"/>
  <c r="J119" i="1"/>
  <c r="I119" i="1"/>
  <c r="S119" i="1" s="1"/>
  <c r="H119" i="1"/>
  <c r="G119" i="1"/>
  <c r="O119" i="1" s="1"/>
  <c r="F119" i="1"/>
  <c r="E119" i="1"/>
  <c r="D119" i="1"/>
  <c r="C119" i="1"/>
  <c r="B119" i="1"/>
  <c r="T118" i="1"/>
  <c r="R118" i="1" a="1"/>
  <c r="R118" i="1" s="1"/>
  <c r="N118" i="1"/>
  <c r="M118" i="1"/>
  <c r="L118" i="1"/>
  <c r="K118" i="1"/>
  <c r="J118" i="1"/>
  <c r="I118" i="1"/>
  <c r="H118" i="1"/>
  <c r="G118" i="1"/>
  <c r="O118" i="1" s="1"/>
  <c r="F118" i="1"/>
  <c r="E118" i="1"/>
  <c r="D118" i="1"/>
  <c r="C118" i="1"/>
  <c r="B118" i="1"/>
  <c r="T117" i="1"/>
  <c r="R117" i="1" a="1"/>
  <c r="R117" i="1" s="1"/>
  <c r="P117" i="1"/>
  <c r="M117" i="1"/>
  <c r="L117" i="1"/>
  <c r="N117" i="1" s="1"/>
  <c r="K117" i="1"/>
  <c r="J117" i="1"/>
  <c r="I117" i="1"/>
  <c r="H117" i="1"/>
  <c r="G117" i="1"/>
  <c r="O117" i="1" s="1"/>
  <c r="F117" i="1"/>
  <c r="E117" i="1"/>
  <c r="D117" i="1"/>
  <c r="C117" i="1"/>
  <c r="B117" i="1"/>
  <c r="T116" i="1"/>
  <c r="S116" i="1"/>
  <c r="R116" i="1" a="1"/>
  <c r="R116" i="1" s="1"/>
  <c r="P116" i="1"/>
  <c r="O116" i="1"/>
  <c r="M116" i="1"/>
  <c r="L116" i="1"/>
  <c r="N116" i="1" s="1"/>
  <c r="K116" i="1"/>
  <c r="J116" i="1"/>
  <c r="I116" i="1"/>
  <c r="H116" i="1"/>
  <c r="G116" i="1"/>
  <c r="F116" i="1"/>
  <c r="E116" i="1"/>
  <c r="D116" i="1"/>
  <c r="C116" i="1"/>
  <c r="B116" i="1"/>
  <c r="T115" i="1"/>
  <c r="S115" i="1"/>
  <c r="R115" i="1" a="1"/>
  <c r="R115" i="1" s="1"/>
  <c r="P115" i="1"/>
  <c r="O115" i="1"/>
  <c r="M115" i="1"/>
  <c r="L115" i="1"/>
  <c r="N115" i="1" s="1"/>
  <c r="K115" i="1"/>
  <c r="J115" i="1"/>
  <c r="I115" i="1"/>
  <c r="H115" i="1"/>
  <c r="G115" i="1"/>
  <c r="F115" i="1"/>
  <c r="E115" i="1"/>
  <c r="D115" i="1"/>
  <c r="C115" i="1"/>
  <c r="B115" i="1"/>
  <c r="T114" i="1"/>
  <c r="S114" i="1"/>
  <c r="R114" i="1" a="1"/>
  <c r="R114" i="1" s="1"/>
  <c r="P114" i="1"/>
  <c r="O114" i="1"/>
  <c r="M114" i="1"/>
  <c r="L114" i="1"/>
  <c r="N114" i="1" s="1"/>
  <c r="K114" i="1"/>
  <c r="J114" i="1"/>
  <c r="I114" i="1"/>
  <c r="H114" i="1"/>
  <c r="G114" i="1"/>
  <c r="F114" i="1"/>
  <c r="E114" i="1"/>
  <c r="D114" i="1"/>
  <c r="C114" i="1"/>
  <c r="B114" i="1"/>
  <c r="T113" i="1"/>
  <c r="R113" i="1" a="1"/>
  <c r="R113" i="1" s="1"/>
  <c r="P113" i="1"/>
  <c r="M113" i="1"/>
  <c r="L113" i="1"/>
  <c r="N113" i="1" s="1"/>
  <c r="K113" i="1"/>
  <c r="J113" i="1"/>
  <c r="I113" i="1"/>
  <c r="H113" i="1"/>
  <c r="G113" i="1"/>
  <c r="O113" i="1" s="1"/>
  <c r="F113" i="1"/>
  <c r="E113" i="1"/>
  <c r="D113" i="1"/>
  <c r="C113" i="1"/>
  <c r="B113" i="1"/>
  <c r="T112" i="1"/>
  <c r="R112" i="1" a="1"/>
  <c r="R112" i="1" s="1"/>
  <c r="M112" i="1"/>
  <c r="L112" i="1"/>
  <c r="N112" i="1" s="1"/>
  <c r="K112" i="1"/>
  <c r="J112" i="1"/>
  <c r="I112" i="1"/>
  <c r="H112" i="1"/>
  <c r="G112" i="1"/>
  <c r="O112" i="1" s="1"/>
  <c r="F112" i="1"/>
  <c r="E112" i="1"/>
  <c r="D112" i="1"/>
  <c r="C112" i="1"/>
  <c r="B112" i="1"/>
  <c r="T111" i="1"/>
  <c r="R111" i="1" a="1"/>
  <c r="R111" i="1" s="1"/>
  <c r="M111" i="1"/>
  <c r="L111" i="1"/>
  <c r="N111" i="1" s="1"/>
  <c r="K111" i="1"/>
  <c r="J111" i="1"/>
  <c r="I111" i="1"/>
  <c r="S111" i="1" s="1"/>
  <c r="H111" i="1"/>
  <c r="G111" i="1"/>
  <c r="O111" i="1" s="1"/>
  <c r="F111" i="1"/>
  <c r="E111" i="1"/>
  <c r="D111" i="1"/>
  <c r="C111" i="1"/>
  <c r="B111" i="1"/>
  <c r="T110" i="1"/>
  <c r="R110" i="1" a="1"/>
  <c r="R110" i="1" s="1"/>
  <c r="M110" i="1"/>
  <c r="L110" i="1"/>
  <c r="N110" i="1" s="1"/>
  <c r="K110" i="1"/>
  <c r="J110" i="1"/>
  <c r="I110" i="1"/>
  <c r="S110" i="1" s="1"/>
  <c r="H110" i="1"/>
  <c r="G110" i="1"/>
  <c r="O110" i="1" s="1"/>
  <c r="F110" i="1"/>
  <c r="E110" i="1"/>
  <c r="D110" i="1"/>
  <c r="C110" i="1"/>
  <c r="B110" i="1"/>
  <c r="T109" i="1"/>
  <c r="R109" i="1" a="1"/>
  <c r="R109" i="1" s="1"/>
  <c r="M109" i="1"/>
  <c r="L109" i="1"/>
  <c r="N109" i="1" s="1"/>
  <c r="K109" i="1"/>
  <c r="J109" i="1"/>
  <c r="I109" i="1"/>
  <c r="P109" i="1" s="1"/>
  <c r="H109" i="1"/>
  <c r="G109" i="1"/>
  <c r="O109" i="1" s="1"/>
  <c r="F109" i="1"/>
  <c r="E109" i="1"/>
  <c r="D109" i="1"/>
  <c r="C109" i="1"/>
  <c r="B109" i="1"/>
  <c r="T108" i="1"/>
  <c r="R108" i="1" a="1"/>
  <c r="R108" i="1" s="1"/>
  <c r="M108" i="1"/>
  <c r="L108" i="1"/>
  <c r="N108" i="1" s="1"/>
  <c r="K108" i="1"/>
  <c r="J108" i="1"/>
  <c r="I108" i="1"/>
  <c r="P108" i="1" s="1"/>
  <c r="H108" i="1"/>
  <c r="G108" i="1"/>
  <c r="O108" i="1" s="1"/>
  <c r="F108" i="1"/>
  <c r="E108" i="1"/>
  <c r="D108" i="1"/>
  <c r="C108" i="1"/>
  <c r="B108" i="1"/>
  <c r="T107" i="1"/>
  <c r="R107" i="1" a="1"/>
  <c r="R107" i="1" s="1"/>
  <c r="M107" i="1"/>
  <c r="L107" i="1"/>
  <c r="N107" i="1" s="1"/>
  <c r="K107" i="1"/>
  <c r="J107" i="1"/>
  <c r="I107" i="1"/>
  <c r="S107" i="1" s="1"/>
  <c r="H107" i="1"/>
  <c r="G107" i="1"/>
  <c r="O107" i="1" s="1"/>
  <c r="F107" i="1"/>
  <c r="E107" i="1"/>
  <c r="D107" i="1"/>
  <c r="C107" i="1"/>
  <c r="B107" i="1"/>
  <c r="T106" i="1"/>
  <c r="R106" i="1" a="1"/>
  <c r="R106" i="1" s="1"/>
  <c r="M106" i="1"/>
  <c r="L106" i="1"/>
  <c r="N106" i="1" s="1"/>
  <c r="K106" i="1"/>
  <c r="J106" i="1"/>
  <c r="I106" i="1"/>
  <c r="H106" i="1"/>
  <c r="G106" i="1"/>
  <c r="O106" i="1" s="1"/>
  <c r="F106" i="1"/>
  <c r="E106" i="1"/>
  <c r="D106" i="1"/>
  <c r="C106" i="1"/>
  <c r="B106" i="1"/>
  <c r="T105" i="1"/>
  <c r="R105" i="1" a="1"/>
  <c r="R105" i="1" s="1"/>
  <c r="M105" i="1"/>
  <c r="L105" i="1"/>
  <c r="N105" i="1" s="1"/>
  <c r="K105" i="1"/>
  <c r="J105" i="1"/>
  <c r="I105" i="1"/>
  <c r="H105" i="1"/>
  <c r="G105" i="1"/>
  <c r="O105" i="1" s="1"/>
  <c r="F105" i="1"/>
  <c r="E105" i="1"/>
  <c r="D105" i="1"/>
  <c r="C105" i="1"/>
  <c r="B105" i="1"/>
  <c r="T104" i="1"/>
  <c r="R104" i="1" a="1"/>
  <c r="R104" i="1" s="1"/>
  <c r="O104" i="1"/>
  <c r="M104" i="1"/>
  <c r="L104" i="1"/>
  <c r="N104" i="1" s="1"/>
  <c r="K104" i="1"/>
  <c r="J104" i="1"/>
  <c r="I104" i="1"/>
  <c r="H104" i="1"/>
  <c r="G104" i="1"/>
  <c r="F104" i="1"/>
  <c r="E104" i="1"/>
  <c r="D104" i="1"/>
  <c r="C104" i="1"/>
  <c r="B104" i="1"/>
  <c r="T103" i="1"/>
  <c r="R103" i="1" a="1"/>
  <c r="R103" i="1" s="1"/>
  <c r="O103" i="1"/>
  <c r="M103" i="1"/>
  <c r="L103" i="1"/>
  <c r="N103" i="1" s="1"/>
  <c r="K103" i="1"/>
  <c r="J103" i="1"/>
  <c r="I103" i="1"/>
  <c r="H103" i="1"/>
  <c r="G103" i="1"/>
  <c r="F103" i="1"/>
  <c r="E103" i="1"/>
  <c r="D103" i="1"/>
  <c r="C103" i="1"/>
  <c r="B103" i="1"/>
  <c r="T102" i="1"/>
  <c r="R102" i="1" a="1"/>
  <c r="R102" i="1" s="1"/>
  <c r="M102" i="1"/>
  <c r="L102" i="1"/>
  <c r="K102" i="1"/>
  <c r="J102" i="1"/>
  <c r="I102" i="1"/>
  <c r="P102" i="1" s="1"/>
  <c r="H102" i="1"/>
  <c r="G102" i="1"/>
  <c r="O102" i="1" s="1"/>
  <c r="F102" i="1"/>
  <c r="E102" i="1"/>
  <c r="D102" i="1"/>
  <c r="C102" i="1"/>
  <c r="B102" i="1"/>
  <c r="T101" i="1"/>
  <c r="R101" i="1" a="1"/>
  <c r="R101" i="1" s="1"/>
  <c r="M101" i="1"/>
  <c r="L101" i="1"/>
  <c r="N101" i="1" s="1"/>
  <c r="K101" i="1"/>
  <c r="J101" i="1"/>
  <c r="I101" i="1"/>
  <c r="P101" i="1" s="1"/>
  <c r="H101" i="1"/>
  <c r="G101" i="1"/>
  <c r="O101" i="1" s="1"/>
  <c r="F101" i="1"/>
  <c r="E101" i="1"/>
  <c r="D101" i="1"/>
  <c r="C101" i="1"/>
  <c r="B101" i="1"/>
  <c r="T100" i="1"/>
  <c r="R100" i="1" a="1"/>
  <c r="R100" i="1" s="1"/>
  <c r="M100" i="1"/>
  <c r="L100" i="1"/>
  <c r="N100" i="1" s="1"/>
  <c r="K100" i="1"/>
  <c r="J100" i="1"/>
  <c r="I100" i="1"/>
  <c r="H100" i="1"/>
  <c r="G100" i="1"/>
  <c r="O100" i="1" s="1"/>
  <c r="F100" i="1"/>
  <c r="E100" i="1"/>
  <c r="D100" i="1"/>
  <c r="C100" i="1"/>
  <c r="B100" i="1"/>
  <c r="T99" i="1"/>
  <c r="R99" i="1" a="1"/>
  <c r="R99" i="1" s="1"/>
  <c r="M99" i="1"/>
  <c r="L99" i="1"/>
  <c r="N99" i="1" s="1"/>
  <c r="K99" i="1"/>
  <c r="J99" i="1"/>
  <c r="I99" i="1"/>
  <c r="P99" i="1" s="1"/>
  <c r="H99" i="1"/>
  <c r="G99" i="1"/>
  <c r="O99" i="1" s="1"/>
  <c r="F99" i="1"/>
  <c r="E99" i="1"/>
  <c r="D99" i="1"/>
  <c r="C99" i="1"/>
  <c r="B99" i="1"/>
  <c r="T98" i="1"/>
  <c r="R98" i="1" a="1"/>
  <c r="R98" i="1" s="1"/>
  <c r="M98" i="1"/>
  <c r="L98" i="1"/>
  <c r="K98" i="1"/>
  <c r="J98" i="1"/>
  <c r="I98" i="1"/>
  <c r="P98" i="1" s="1"/>
  <c r="H98" i="1"/>
  <c r="G98" i="1"/>
  <c r="O98" i="1" s="1"/>
  <c r="F98" i="1"/>
  <c r="E98" i="1"/>
  <c r="D98" i="1"/>
  <c r="C98" i="1"/>
  <c r="B98" i="1"/>
  <c r="T97" i="1"/>
  <c r="R97" i="1" a="1"/>
  <c r="R97" i="1" s="1"/>
  <c r="M97" i="1"/>
  <c r="L97" i="1"/>
  <c r="K97" i="1"/>
  <c r="J97" i="1"/>
  <c r="I97" i="1"/>
  <c r="P97" i="1" s="1"/>
  <c r="H97" i="1"/>
  <c r="G97" i="1"/>
  <c r="O97" i="1" s="1"/>
  <c r="F97" i="1"/>
  <c r="E97" i="1"/>
  <c r="D97" i="1"/>
  <c r="C97" i="1"/>
  <c r="B97" i="1"/>
  <c r="T96" i="1"/>
  <c r="R96" i="1" a="1"/>
  <c r="R96" i="1" s="1"/>
  <c r="M96" i="1"/>
  <c r="L96" i="1"/>
  <c r="N96" i="1" s="1"/>
  <c r="K96" i="1"/>
  <c r="J96" i="1"/>
  <c r="I96" i="1"/>
  <c r="S96" i="1" s="1"/>
  <c r="H96" i="1"/>
  <c r="G96" i="1"/>
  <c r="O96" i="1" s="1"/>
  <c r="F96" i="1"/>
  <c r="E96" i="1"/>
  <c r="D96" i="1"/>
  <c r="C96" i="1"/>
  <c r="B96" i="1"/>
  <c r="T95" i="1"/>
  <c r="R95" i="1" a="1"/>
  <c r="R95" i="1" s="1"/>
  <c r="M95" i="1"/>
  <c r="L95" i="1"/>
  <c r="N95" i="1" s="1"/>
  <c r="K95" i="1"/>
  <c r="J95" i="1"/>
  <c r="I95" i="1"/>
  <c r="S95" i="1" s="1"/>
  <c r="H95" i="1"/>
  <c r="G95" i="1"/>
  <c r="O95" i="1" s="1"/>
  <c r="F95" i="1"/>
  <c r="E95" i="1"/>
  <c r="D95" i="1"/>
  <c r="C95" i="1"/>
  <c r="B95" i="1"/>
  <c r="T94" i="1"/>
  <c r="R94" i="1" a="1"/>
  <c r="R94" i="1" s="1"/>
  <c r="M94" i="1"/>
  <c r="L94" i="1"/>
  <c r="N94" i="1" s="1"/>
  <c r="K94" i="1"/>
  <c r="J94" i="1"/>
  <c r="I94" i="1"/>
  <c r="H94" i="1"/>
  <c r="G94" i="1"/>
  <c r="O94" i="1" s="1"/>
  <c r="F94" i="1"/>
  <c r="E94" i="1"/>
  <c r="D94" i="1"/>
  <c r="C94" i="1"/>
  <c r="B94" i="1"/>
  <c r="T93" i="1"/>
  <c r="R93" i="1" a="1"/>
  <c r="R93" i="1" s="1"/>
  <c r="M93" i="1"/>
  <c r="L93" i="1"/>
  <c r="N93" i="1" s="1"/>
  <c r="K93" i="1"/>
  <c r="J93" i="1"/>
  <c r="I93" i="1"/>
  <c r="H93" i="1"/>
  <c r="G93" i="1"/>
  <c r="O93" i="1" s="1"/>
  <c r="F93" i="1"/>
  <c r="E93" i="1"/>
  <c r="D93" i="1"/>
  <c r="C93" i="1"/>
  <c r="B93" i="1"/>
  <c r="T92" i="1"/>
  <c r="R92" i="1" a="1"/>
  <c r="R92" i="1" s="1"/>
  <c r="M92" i="1"/>
  <c r="L92" i="1"/>
  <c r="N92" i="1" s="1"/>
  <c r="K92" i="1"/>
  <c r="J92" i="1"/>
  <c r="I92" i="1"/>
  <c r="P92" i="1" s="1"/>
  <c r="H92" i="1"/>
  <c r="G92" i="1"/>
  <c r="O92" i="1" s="1"/>
  <c r="F92" i="1"/>
  <c r="E92" i="1"/>
  <c r="D92" i="1"/>
  <c r="C92" i="1"/>
  <c r="B92" i="1"/>
  <c r="T91" i="1"/>
  <c r="R91" i="1" a="1"/>
  <c r="R91" i="1" s="1"/>
  <c r="M91" i="1"/>
  <c r="L91" i="1"/>
  <c r="N91" i="1" s="1"/>
  <c r="K91" i="1"/>
  <c r="J91" i="1"/>
  <c r="I91" i="1"/>
  <c r="P91" i="1" s="1"/>
  <c r="H91" i="1"/>
  <c r="G91" i="1"/>
  <c r="O91" i="1" s="1"/>
  <c r="F91" i="1"/>
  <c r="E91" i="1"/>
  <c r="D91" i="1"/>
  <c r="C91" i="1"/>
  <c r="B91" i="1"/>
  <c r="T90" i="1"/>
  <c r="R90" i="1" a="1"/>
  <c r="R90" i="1" s="1"/>
  <c r="M90" i="1"/>
  <c r="L90" i="1"/>
  <c r="N90" i="1" s="1"/>
  <c r="K90" i="1"/>
  <c r="J90" i="1"/>
  <c r="I90" i="1"/>
  <c r="P90" i="1" s="1"/>
  <c r="H90" i="1"/>
  <c r="G90" i="1"/>
  <c r="O90" i="1" s="1"/>
  <c r="F90" i="1"/>
  <c r="E90" i="1"/>
  <c r="D90" i="1"/>
  <c r="C90" i="1"/>
  <c r="B90" i="1"/>
  <c r="T89" i="1"/>
  <c r="R89" i="1" a="1"/>
  <c r="R89" i="1" s="1"/>
  <c r="M89" i="1"/>
  <c r="L89" i="1"/>
  <c r="N89" i="1" s="1"/>
  <c r="K89" i="1"/>
  <c r="J89" i="1"/>
  <c r="I89" i="1"/>
  <c r="H89" i="1"/>
  <c r="G89" i="1"/>
  <c r="O89" i="1" s="1"/>
  <c r="F89" i="1"/>
  <c r="E89" i="1"/>
  <c r="D89" i="1"/>
  <c r="C89" i="1"/>
  <c r="B89" i="1"/>
  <c r="T88" i="1"/>
  <c r="R88" i="1" a="1"/>
  <c r="R88" i="1" s="1"/>
  <c r="N88" i="1"/>
  <c r="M88" i="1"/>
  <c r="L88" i="1"/>
  <c r="K88" i="1"/>
  <c r="J88" i="1"/>
  <c r="I88" i="1"/>
  <c r="H88" i="1"/>
  <c r="G88" i="1"/>
  <c r="O88" i="1" s="1"/>
  <c r="F88" i="1"/>
  <c r="E88" i="1"/>
  <c r="D88" i="1"/>
  <c r="C88" i="1"/>
  <c r="B88" i="1"/>
  <c r="T87" i="1"/>
  <c r="R87" i="1" a="1"/>
  <c r="R87" i="1" s="1"/>
  <c r="M87" i="1"/>
  <c r="L87" i="1"/>
  <c r="N87" i="1" s="1"/>
  <c r="K87" i="1"/>
  <c r="J87" i="1"/>
  <c r="I87" i="1"/>
  <c r="H87" i="1"/>
  <c r="G87" i="1"/>
  <c r="O87" i="1" s="1"/>
  <c r="F87" i="1"/>
  <c r="E87" i="1"/>
  <c r="D87" i="1"/>
  <c r="C87" i="1"/>
  <c r="B87" i="1"/>
  <c r="T86" i="1"/>
  <c r="R86" i="1" a="1"/>
  <c r="R86" i="1" s="1"/>
  <c r="M86" i="1"/>
  <c r="L86" i="1"/>
  <c r="N86" i="1" s="1"/>
  <c r="K86" i="1"/>
  <c r="J86" i="1"/>
  <c r="I86" i="1"/>
  <c r="H86" i="1"/>
  <c r="G86" i="1"/>
  <c r="O86" i="1" s="1"/>
  <c r="F86" i="1"/>
  <c r="E86" i="1"/>
  <c r="D86" i="1"/>
  <c r="C86" i="1"/>
  <c r="B86" i="1"/>
  <c r="T85" i="1"/>
  <c r="R85" i="1" a="1"/>
  <c r="R85" i="1" s="1"/>
  <c r="M85" i="1"/>
  <c r="L85" i="1"/>
  <c r="N85" i="1" s="1"/>
  <c r="K85" i="1"/>
  <c r="J85" i="1"/>
  <c r="I85" i="1"/>
  <c r="H85" i="1"/>
  <c r="G85" i="1"/>
  <c r="O85" i="1" s="1"/>
  <c r="F85" i="1"/>
  <c r="E85" i="1"/>
  <c r="D85" i="1"/>
  <c r="C85" i="1"/>
  <c r="B85" i="1"/>
  <c r="T84" i="1"/>
  <c r="R84" i="1" a="1"/>
  <c r="R84" i="1" s="1"/>
  <c r="M84" i="1"/>
  <c r="L84" i="1"/>
  <c r="K84" i="1"/>
  <c r="J84" i="1"/>
  <c r="I84" i="1"/>
  <c r="P84" i="1" s="1"/>
  <c r="H84" i="1"/>
  <c r="G84" i="1"/>
  <c r="O84" i="1" s="1"/>
  <c r="F84" i="1"/>
  <c r="E84" i="1"/>
  <c r="D84" i="1"/>
  <c r="C84" i="1"/>
  <c r="B84" i="1"/>
  <c r="T83" i="1"/>
  <c r="R83" i="1" a="1"/>
  <c r="R83" i="1" s="1"/>
  <c r="M83" i="1"/>
  <c r="L83" i="1"/>
  <c r="N83" i="1" s="1"/>
  <c r="K83" i="1"/>
  <c r="J83" i="1"/>
  <c r="I83" i="1"/>
  <c r="H83" i="1"/>
  <c r="G83" i="1"/>
  <c r="O83" i="1" s="1"/>
  <c r="F83" i="1"/>
  <c r="E83" i="1"/>
  <c r="D83" i="1"/>
  <c r="C83" i="1"/>
  <c r="B83" i="1"/>
  <c r="T82" i="1"/>
  <c r="R82" i="1" a="1"/>
  <c r="R82" i="1" s="1"/>
  <c r="M82" i="1"/>
  <c r="L82" i="1"/>
  <c r="N82" i="1" s="1"/>
  <c r="K82" i="1"/>
  <c r="J82" i="1"/>
  <c r="I82" i="1"/>
  <c r="H82" i="1"/>
  <c r="G82" i="1"/>
  <c r="O82" i="1" s="1"/>
  <c r="F82" i="1"/>
  <c r="E82" i="1"/>
  <c r="D82" i="1"/>
  <c r="C82" i="1"/>
  <c r="B82" i="1"/>
  <c r="T81" i="1"/>
  <c r="R81" i="1" a="1"/>
  <c r="R81" i="1" s="1"/>
  <c r="M81" i="1"/>
  <c r="L81" i="1"/>
  <c r="N81" i="1" s="1"/>
  <c r="K81" i="1"/>
  <c r="J81" i="1"/>
  <c r="I81" i="1"/>
  <c r="P81" i="1" s="1"/>
  <c r="H81" i="1"/>
  <c r="G81" i="1"/>
  <c r="O81" i="1" s="1"/>
  <c r="F81" i="1"/>
  <c r="E81" i="1"/>
  <c r="D81" i="1"/>
  <c r="C81" i="1"/>
  <c r="B81" i="1"/>
  <c r="T80" i="1"/>
  <c r="R80" i="1" a="1"/>
  <c r="R80" i="1" s="1"/>
  <c r="M80" i="1"/>
  <c r="L80" i="1"/>
  <c r="K80" i="1"/>
  <c r="J80" i="1"/>
  <c r="I80" i="1"/>
  <c r="P80" i="1" s="1"/>
  <c r="H80" i="1"/>
  <c r="G80" i="1"/>
  <c r="O80" i="1" s="1"/>
  <c r="F80" i="1"/>
  <c r="E80" i="1"/>
  <c r="D80" i="1"/>
  <c r="C80" i="1"/>
  <c r="B80" i="1"/>
  <c r="T79" i="1"/>
  <c r="R79" i="1" a="1"/>
  <c r="R79" i="1" s="1"/>
  <c r="M79" i="1"/>
  <c r="L79" i="1"/>
  <c r="K79" i="1"/>
  <c r="J79" i="1"/>
  <c r="I79" i="1"/>
  <c r="P79" i="1" s="1"/>
  <c r="H79" i="1"/>
  <c r="G79" i="1"/>
  <c r="O79" i="1" s="1"/>
  <c r="F79" i="1"/>
  <c r="E79" i="1"/>
  <c r="D79" i="1"/>
  <c r="C79" i="1"/>
  <c r="B79" i="1"/>
  <c r="T78" i="1"/>
  <c r="R78" i="1" a="1"/>
  <c r="R78" i="1" s="1"/>
  <c r="P78" i="1"/>
  <c r="M78" i="1"/>
  <c r="L78" i="1"/>
  <c r="N78" i="1" s="1"/>
  <c r="K78" i="1"/>
  <c r="J78" i="1"/>
  <c r="I78" i="1"/>
  <c r="H78" i="1"/>
  <c r="G78" i="1"/>
  <c r="O78" i="1" s="1"/>
  <c r="F78" i="1"/>
  <c r="E78" i="1"/>
  <c r="D78" i="1"/>
  <c r="C78" i="1"/>
  <c r="B78" i="1"/>
  <c r="T77" i="1"/>
  <c r="R77" i="1" a="1"/>
  <c r="R77" i="1" s="1"/>
  <c r="P77" i="1"/>
  <c r="M77" i="1"/>
  <c r="L77" i="1"/>
  <c r="S77" i="1" s="1"/>
  <c r="K77" i="1"/>
  <c r="J77" i="1"/>
  <c r="I77" i="1"/>
  <c r="H77" i="1"/>
  <c r="G77" i="1"/>
  <c r="O77" i="1" s="1"/>
  <c r="F77" i="1"/>
  <c r="E77" i="1"/>
  <c r="D77" i="1"/>
  <c r="C77" i="1"/>
  <c r="B77" i="1"/>
  <c r="T76" i="1"/>
  <c r="R76" i="1" a="1"/>
  <c r="R76" i="1" s="1"/>
  <c r="M76" i="1"/>
  <c r="L76" i="1"/>
  <c r="N76" i="1" s="1"/>
  <c r="K76" i="1"/>
  <c r="J76" i="1"/>
  <c r="I76" i="1"/>
  <c r="H76" i="1"/>
  <c r="G76" i="1"/>
  <c r="O76" i="1" s="1"/>
  <c r="F76" i="1"/>
  <c r="E76" i="1"/>
  <c r="D76" i="1"/>
  <c r="C76" i="1"/>
  <c r="B76" i="1"/>
  <c r="T75" i="1"/>
  <c r="R75" i="1" a="1"/>
  <c r="R75" i="1" s="1"/>
  <c r="M75" i="1"/>
  <c r="L75" i="1"/>
  <c r="N75" i="1" s="1"/>
  <c r="K75" i="1"/>
  <c r="J75" i="1"/>
  <c r="I75" i="1"/>
  <c r="S75" i="1" s="1"/>
  <c r="H75" i="1"/>
  <c r="G75" i="1"/>
  <c r="O75" i="1" s="1"/>
  <c r="F75" i="1"/>
  <c r="E75" i="1"/>
  <c r="D75" i="1"/>
  <c r="C75" i="1"/>
  <c r="B75" i="1"/>
  <c r="T74" i="1"/>
  <c r="R74" i="1" a="1"/>
  <c r="R74" i="1" s="1"/>
  <c r="M74" i="1"/>
  <c r="L74" i="1"/>
  <c r="N74" i="1" s="1"/>
  <c r="K74" i="1"/>
  <c r="J74" i="1"/>
  <c r="I74" i="1"/>
  <c r="P74" i="1" s="1"/>
  <c r="H74" i="1"/>
  <c r="G74" i="1"/>
  <c r="O74" i="1" s="1"/>
  <c r="F74" i="1"/>
  <c r="E74" i="1"/>
  <c r="D74" i="1"/>
  <c r="C74" i="1"/>
  <c r="B74" i="1"/>
  <c r="T73" i="1"/>
  <c r="R73" i="1" a="1"/>
  <c r="R73" i="1" s="1"/>
  <c r="M73" i="1"/>
  <c r="L73" i="1"/>
  <c r="N73" i="1" s="1"/>
  <c r="K73" i="1"/>
  <c r="J73" i="1"/>
  <c r="I73" i="1"/>
  <c r="P73" i="1" s="1"/>
  <c r="H73" i="1"/>
  <c r="G73" i="1"/>
  <c r="O73" i="1" s="1"/>
  <c r="F73" i="1"/>
  <c r="E73" i="1"/>
  <c r="D73" i="1"/>
  <c r="C73" i="1"/>
  <c r="B73" i="1"/>
  <c r="T72" i="1"/>
  <c r="R72" i="1" a="1"/>
  <c r="R72" i="1" s="1"/>
  <c r="M72" i="1"/>
  <c r="L72" i="1"/>
  <c r="N72" i="1" s="1"/>
  <c r="K72" i="1"/>
  <c r="J72" i="1"/>
  <c r="I72" i="1"/>
  <c r="P72" i="1" s="1"/>
  <c r="H72" i="1"/>
  <c r="G72" i="1"/>
  <c r="O72" i="1" s="1"/>
  <c r="F72" i="1"/>
  <c r="E72" i="1"/>
  <c r="D72" i="1"/>
  <c r="C72" i="1"/>
  <c r="B72" i="1"/>
  <c r="T71" i="1"/>
  <c r="R71" i="1" a="1"/>
  <c r="R71" i="1" s="1"/>
  <c r="M71" i="1"/>
  <c r="L71" i="1"/>
  <c r="N71" i="1" s="1"/>
  <c r="K71" i="1"/>
  <c r="J71" i="1"/>
  <c r="I71" i="1"/>
  <c r="S71" i="1" s="1"/>
  <c r="H71" i="1"/>
  <c r="G71" i="1"/>
  <c r="O71" i="1" s="1"/>
  <c r="F71" i="1"/>
  <c r="E71" i="1"/>
  <c r="D71" i="1"/>
  <c r="C71" i="1"/>
  <c r="B71" i="1"/>
  <c r="T70" i="1"/>
  <c r="R70" i="1" a="1"/>
  <c r="R70" i="1" s="1"/>
  <c r="M70" i="1"/>
  <c r="L70" i="1"/>
  <c r="N70" i="1" s="1"/>
  <c r="K70" i="1"/>
  <c r="J70" i="1"/>
  <c r="I70" i="1"/>
  <c r="H70" i="1"/>
  <c r="G70" i="1"/>
  <c r="O70" i="1" s="1"/>
  <c r="F70" i="1"/>
  <c r="E70" i="1"/>
  <c r="D70" i="1"/>
  <c r="C70" i="1"/>
  <c r="B70" i="1"/>
  <c r="T69" i="1"/>
  <c r="R69" i="1" a="1"/>
  <c r="R69" i="1" s="1"/>
  <c r="M69" i="1"/>
  <c r="L69" i="1"/>
  <c r="N69" i="1" s="1"/>
  <c r="K69" i="1"/>
  <c r="J69" i="1"/>
  <c r="I69" i="1"/>
  <c r="H69" i="1"/>
  <c r="G69" i="1"/>
  <c r="O69" i="1" s="1"/>
  <c r="F69" i="1"/>
  <c r="E69" i="1"/>
  <c r="D69" i="1"/>
  <c r="C69" i="1"/>
  <c r="B69" i="1"/>
  <c r="T68" i="1"/>
  <c r="R68" i="1" a="1"/>
  <c r="R68" i="1" s="1"/>
  <c r="O68" i="1"/>
  <c r="M68" i="1"/>
  <c r="L68" i="1"/>
  <c r="N68" i="1" s="1"/>
  <c r="K68" i="1"/>
  <c r="J68" i="1"/>
  <c r="I68" i="1"/>
  <c r="H68" i="1"/>
  <c r="G68" i="1"/>
  <c r="F68" i="1"/>
  <c r="E68" i="1"/>
  <c r="D68" i="1"/>
  <c r="C68" i="1"/>
  <c r="B68" i="1"/>
  <c r="T67" i="1"/>
  <c r="R67" i="1" a="1"/>
  <c r="R67" i="1" s="1"/>
  <c r="M67" i="1"/>
  <c r="L67" i="1"/>
  <c r="N67" i="1" s="1"/>
  <c r="K67" i="1"/>
  <c r="J67" i="1"/>
  <c r="I67" i="1"/>
  <c r="H67" i="1"/>
  <c r="G67" i="1"/>
  <c r="O67" i="1" s="1"/>
  <c r="F67" i="1"/>
  <c r="E67" i="1"/>
  <c r="D67" i="1"/>
  <c r="C67" i="1"/>
  <c r="B67" i="1"/>
  <c r="T66" i="1"/>
  <c r="R66" i="1" a="1"/>
  <c r="R66" i="1" s="1"/>
  <c r="M66" i="1"/>
  <c r="L66" i="1"/>
  <c r="N66" i="1" s="1"/>
  <c r="K66" i="1"/>
  <c r="J66" i="1"/>
  <c r="I66" i="1"/>
  <c r="P66" i="1" s="1"/>
  <c r="H66" i="1"/>
  <c r="G66" i="1"/>
  <c r="O66" i="1" s="1"/>
  <c r="F66" i="1"/>
  <c r="E66" i="1"/>
  <c r="D66" i="1"/>
  <c r="C66" i="1"/>
  <c r="B66" i="1"/>
  <c r="T65" i="1"/>
  <c r="R65" i="1" a="1"/>
  <c r="R65" i="1" s="1"/>
  <c r="M65" i="1"/>
  <c r="L65" i="1"/>
  <c r="N65" i="1" s="1"/>
  <c r="K65" i="1"/>
  <c r="J65" i="1"/>
  <c r="I65" i="1"/>
  <c r="P65" i="1" s="1"/>
  <c r="H65" i="1"/>
  <c r="G65" i="1"/>
  <c r="O65" i="1" s="1"/>
  <c r="F65" i="1"/>
  <c r="E65" i="1"/>
  <c r="D65" i="1"/>
  <c r="C65" i="1"/>
  <c r="B65" i="1"/>
  <c r="T64" i="1"/>
  <c r="R64" i="1" a="1"/>
  <c r="R64" i="1" s="1"/>
  <c r="M64" i="1"/>
  <c r="L64" i="1"/>
  <c r="N64" i="1" s="1"/>
  <c r="K64" i="1"/>
  <c r="J64" i="1"/>
  <c r="I64" i="1"/>
  <c r="H64" i="1"/>
  <c r="G64" i="1"/>
  <c r="O64" i="1" s="1"/>
  <c r="F64" i="1"/>
  <c r="E64" i="1"/>
  <c r="D64" i="1"/>
  <c r="C64" i="1"/>
  <c r="B64" i="1"/>
  <c r="T63" i="1"/>
  <c r="R63" i="1" a="1"/>
  <c r="R63" i="1" s="1"/>
  <c r="M63" i="1"/>
  <c r="L63" i="1"/>
  <c r="N63" i="1" s="1"/>
  <c r="K63" i="1"/>
  <c r="J63" i="1"/>
  <c r="I63" i="1"/>
  <c r="P63" i="1" s="1"/>
  <c r="H63" i="1"/>
  <c r="G63" i="1"/>
  <c r="O63" i="1" s="1"/>
  <c r="F63" i="1"/>
  <c r="E63" i="1"/>
  <c r="D63" i="1"/>
  <c r="C63" i="1"/>
  <c r="B63" i="1"/>
  <c r="T62" i="1"/>
  <c r="R62" i="1" a="1"/>
  <c r="R62" i="1" s="1"/>
  <c r="M62" i="1"/>
  <c r="L62" i="1"/>
  <c r="N62" i="1" s="1"/>
  <c r="K62" i="1"/>
  <c r="J62" i="1"/>
  <c r="I62" i="1"/>
  <c r="P62" i="1" s="1"/>
  <c r="H62" i="1"/>
  <c r="G62" i="1"/>
  <c r="O62" i="1" s="1"/>
  <c r="F62" i="1"/>
  <c r="E62" i="1"/>
  <c r="D62" i="1"/>
  <c r="C62" i="1"/>
  <c r="B62" i="1"/>
  <c r="T61" i="1"/>
  <c r="R61" i="1" a="1"/>
  <c r="R61" i="1" s="1"/>
  <c r="M61" i="1"/>
  <c r="L61" i="1"/>
  <c r="N61" i="1" s="1"/>
  <c r="K61" i="1"/>
  <c r="J61" i="1"/>
  <c r="I61" i="1"/>
  <c r="S61" i="1" s="1"/>
  <c r="H61" i="1"/>
  <c r="G61" i="1"/>
  <c r="O61" i="1" s="1"/>
  <c r="F61" i="1"/>
  <c r="E61" i="1"/>
  <c r="D61" i="1"/>
  <c r="C61" i="1"/>
  <c r="B61" i="1"/>
  <c r="T60" i="1"/>
  <c r="R60" i="1" a="1"/>
  <c r="R60" i="1" s="1"/>
  <c r="M60" i="1"/>
  <c r="L60" i="1"/>
  <c r="N60" i="1" s="1"/>
  <c r="K60" i="1"/>
  <c r="J60" i="1"/>
  <c r="I60" i="1"/>
  <c r="S60" i="1" s="1"/>
  <c r="H60" i="1"/>
  <c r="G60" i="1"/>
  <c r="O60" i="1" s="1"/>
  <c r="F60" i="1"/>
  <c r="E60" i="1"/>
  <c r="D60" i="1"/>
  <c r="C60" i="1"/>
  <c r="B60" i="1"/>
  <c r="T59" i="1"/>
  <c r="R59" i="1" a="1"/>
  <c r="R59" i="1" s="1"/>
  <c r="M59" i="1"/>
  <c r="L59" i="1"/>
  <c r="N59" i="1" s="1"/>
  <c r="K59" i="1"/>
  <c r="J59" i="1"/>
  <c r="I59" i="1"/>
  <c r="S59" i="1" s="1"/>
  <c r="H59" i="1"/>
  <c r="G59" i="1"/>
  <c r="O59" i="1" s="1"/>
  <c r="F59" i="1"/>
  <c r="E59" i="1"/>
  <c r="D59" i="1"/>
  <c r="C59" i="1"/>
  <c r="B59" i="1"/>
  <c r="T58" i="1"/>
  <c r="R58" i="1" a="1"/>
  <c r="R58" i="1" s="1"/>
  <c r="M58" i="1"/>
  <c r="L58" i="1"/>
  <c r="N58" i="1" s="1"/>
  <c r="K58" i="1"/>
  <c r="J58" i="1"/>
  <c r="I58" i="1"/>
  <c r="H58" i="1"/>
  <c r="G58" i="1"/>
  <c r="O58" i="1" s="1"/>
  <c r="F58" i="1"/>
  <c r="E58" i="1"/>
  <c r="D58" i="1"/>
  <c r="C58" i="1"/>
  <c r="B58" i="1"/>
  <c r="T57" i="1"/>
  <c r="R57" i="1" a="1"/>
  <c r="R57" i="1" s="1"/>
  <c r="M57" i="1"/>
  <c r="L57" i="1"/>
  <c r="N57" i="1" s="1"/>
  <c r="K57" i="1"/>
  <c r="J57" i="1"/>
  <c r="I57" i="1"/>
  <c r="H57" i="1"/>
  <c r="G57" i="1"/>
  <c r="O57" i="1" s="1"/>
  <c r="F57" i="1"/>
  <c r="E57" i="1"/>
  <c r="D57" i="1"/>
  <c r="C57" i="1"/>
  <c r="B57" i="1"/>
  <c r="T56" i="1"/>
  <c r="R56" i="1" a="1"/>
  <c r="R56" i="1" s="1"/>
  <c r="O56" i="1"/>
  <c r="M56" i="1"/>
  <c r="L56" i="1"/>
  <c r="N56" i="1" s="1"/>
  <c r="K56" i="1"/>
  <c r="J56" i="1"/>
  <c r="I56" i="1"/>
  <c r="P56" i="1" s="1"/>
  <c r="H56" i="1"/>
  <c r="G56" i="1"/>
  <c r="F56" i="1"/>
  <c r="E56" i="1"/>
  <c r="D56" i="1"/>
  <c r="C56" i="1"/>
  <c r="B56" i="1"/>
  <c r="T55" i="1"/>
  <c r="R55" i="1" a="1"/>
  <c r="R55" i="1" s="1"/>
  <c r="M55" i="1"/>
  <c r="L55" i="1"/>
  <c r="N55" i="1" s="1"/>
  <c r="K55" i="1"/>
  <c r="J55" i="1"/>
  <c r="I55" i="1"/>
  <c r="P55" i="1" s="1"/>
  <c r="H55" i="1"/>
  <c r="G55" i="1"/>
  <c r="O55" i="1" s="1"/>
  <c r="F55" i="1"/>
  <c r="E55" i="1"/>
  <c r="D55" i="1"/>
  <c r="C55" i="1"/>
  <c r="B55" i="1"/>
  <c r="T54" i="1"/>
  <c r="R54" i="1" a="1"/>
  <c r="R54" i="1" s="1"/>
  <c r="M54" i="1"/>
  <c r="L54" i="1"/>
  <c r="N54" i="1" s="1"/>
  <c r="K54" i="1"/>
  <c r="J54" i="1"/>
  <c r="I54" i="1"/>
  <c r="P54" i="1" s="1"/>
  <c r="H54" i="1"/>
  <c r="G54" i="1"/>
  <c r="O54" i="1" s="1"/>
  <c r="F54" i="1"/>
  <c r="E54" i="1"/>
  <c r="D54" i="1"/>
  <c r="C54" i="1"/>
  <c r="B54" i="1"/>
  <c r="T53" i="1"/>
  <c r="R53" i="1" a="1"/>
  <c r="R53" i="1" s="1"/>
  <c r="M53" i="1"/>
  <c r="L53" i="1"/>
  <c r="N53" i="1" s="1"/>
  <c r="K53" i="1"/>
  <c r="J53" i="1"/>
  <c r="I53" i="1"/>
  <c r="P53" i="1" s="1"/>
  <c r="H53" i="1"/>
  <c r="G53" i="1"/>
  <c r="O53" i="1" s="1"/>
  <c r="F53" i="1"/>
  <c r="E53" i="1"/>
  <c r="D53" i="1"/>
  <c r="C53" i="1"/>
  <c r="B53" i="1"/>
  <c r="T52" i="1"/>
  <c r="R52" i="1" a="1"/>
  <c r="R52" i="1" s="1"/>
  <c r="M52" i="1"/>
  <c r="L52" i="1"/>
  <c r="N52" i="1" s="1"/>
  <c r="K52" i="1"/>
  <c r="J52" i="1"/>
  <c r="I52" i="1"/>
  <c r="H52" i="1"/>
  <c r="G52" i="1"/>
  <c r="O52" i="1" s="1"/>
  <c r="F52" i="1"/>
  <c r="E52" i="1"/>
  <c r="D52" i="1"/>
  <c r="C52" i="1"/>
  <c r="B52" i="1"/>
  <c r="T51" i="1"/>
  <c r="R51" i="1" a="1"/>
  <c r="R51" i="1" s="1"/>
  <c r="M51" i="1"/>
  <c r="L51" i="1"/>
  <c r="N51" i="1" s="1"/>
  <c r="K51" i="1"/>
  <c r="J51" i="1"/>
  <c r="I51" i="1"/>
  <c r="H51" i="1"/>
  <c r="G51" i="1"/>
  <c r="O51" i="1" s="1"/>
  <c r="F51" i="1"/>
  <c r="E51" i="1"/>
  <c r="D51" i="1"/>
  <c r="C51" i="1"/>
  <c r="B51" i="1"/>
  <c r="T50" i="1"/>
  <c r="R50" i="1" a="1"/>
  <c r="R50" i="1" s="1"/>
  <c r="M50" i="1"/>
  <c r="L50" i="1"/>
  <c r="N50" i="1" s="1"/>
  <c r="K50" i="1"/>
  <c r="J50" i="1"/>
  <c r="I50" i="1"/>
  <c r="H50" i="1"/>
  <c r="G50" i="1"/>
  <c r="O50" i="1" s="1"/>
  <c r="F50" i="1"/>
  <c r="E50" i="1"/>
  <c r="D50" i="1"/>
  <c r="C50" i="1"/>
  <c r="B50" i="1"/>
  <c r="T49" i="1"/>
  <c r="R49" i="1" a="1"/>
  <c r="R49" i="1" s="1"/>
  <c r="M49" i="1"/>
  <c r="L49" i="1"/>
  <c r="N49" i="1" s="1"/>
  <c r="K49" i="1"/>
  <c r="J49" i="1"/>
  <c r="I49" i="1"/>
  <c r="H49" i="1"/>
  <c r="G49" i="1"/>
  <c r="O49" i="1" s="1"/>
  <c r="F49" i="1"/>
  <c r="E49" i="1"/>
  <c r="D49" i="1"/>
  <c r="C49" i="1"/>
  <c r="B49" i="1"/>
  <c r="T48" i="1"/>
  <c r="R48" i="1" a="1"/>
  <c r="R48" i="1" s="1"/>
  <c r="M48" i="1"/>
  <c r="L48" i="1"/>
  <c r="K48" i="1"/>
  <c r="J48" i="1"/>
  <c r="I48" i="1"/>
  <c r="P48" i="1" s="1"/>
  <c r="H48" i="1"/>
  <c r="G48" i="1"/>
  <c r="O48" i="1" s="1"/>
  <c r="F48" i="1"/>
  <c r="E48" i="1"/>
  <c r="D48" i="1"/>
  <c r="C48" i="1"/>
  <c r="B48" i="1"/>
  <c r="T47" i="1"/>
  <c r="R47" i="1" a="1"/>
  <c r="R47" i="1" s="1"/>
  <c r="P47" i="1"/>
  <c r="O47" i="1"/>
  <c r="M47" i="1"/>
  <c r="L47" i="1"/>
  <c r="N47" i="1" s="1"/>
  <c r="K47" i="1"/>
  <c r="J47" i="1"/>
  <c r="I47" i="1"/>
  <c r="H47" i="1"/>
  <c r="G47" i="1"/>
  <c r="F47" i="1"/>
  <c r="E47" i="1"/>
  <c r="D47" i="1"/>
  <c r="C47" i="1"/>
  <c r="B47" i="1"/>
  <c r="T46" i="1"/>
  <c r="R46" i="1" a="1"/>
  <c r="R46" i="1" s="1"/>
  <c r="M46" i="1"/>
  <c r="L46" i="1"/>
  <c r="N46" i="1" s="1"/>
  <c r="K46" i="1"/>
  <c r="J46" i="1"/>
  <c r="I46" i="1"/>
  <c r="H46" i="1"/>
  <c r="G46" i="1"/>
  <c r="O46" i="1" s="1"/>
  <c r="F46" i="1"/>
  <c r="E46" i="1"/>
  <c r="D46" i="1"/>
  <c r="C46" i="1"/>
  <c r="B46" i="1"/>
  <c r="T45" i="1"/>
  <c r="R45" i="1" a="1"/>
  <c r="R45" i="1" s="1"/>
  <c r="M45" i="1"/>
  <c r="L45" i="1"/>
  <c r="N45" i="1" s="1"/>
  <c r="K45" i="1"/>
  <c r="J45" i="1"/>
  <c r="I45" i="1"/>
  <c r="P45" i="1" s="1"/>
  <c r="H45" i="1"/>
  <c r="G45" i="1"/>
  <c r="O45" i="1" s="1"/>
  <c r="F45" i="1"/>
  <c r="E45" i="1"/>
  <c r="D45" i="1"/>
  <c r="C45" i="1"/>
  <c r="B45" i="1"/>
  <c r="T44" i="1"/>
  <c r="R44" i="1" a="1"/>
  <c r="R44" i="1" s="1"/>
  <c r="M44" i="1"/>
  <c r="L44" i="1"/>
  <c r="N44" i="1" s="1"/>
  <c r="K44" i="1"/>
  <c r="J44" i="1"/>
  <c r="I44" i="1"/>
  <c r="S44" i="1" s="1"/>
  <c r="H44" i="1"/>
  <c r="G44" i="1"/>
  <c r="O44" i="1" s="1"/>
  <c r="F44" i="1"/>
  <c r="E44" i="1"/>
  <c r="D44" i="1"/>
  <c r="C44" i="1"/>
  <c r="B44" i="1"/>
  <c r="T43" i="1"/>
  <c r="R43" i="1" a="1"/>
  <c r="R43" i="1" s="1"/>
  <c r="M43" i="1"/>
  <c r="L43" i="1"/>
  <c r="N43" i="1" s="1"/>
  <c r="K43" i="1"/>
  <c r="J43" i="1"/>
  <c r="I43" i="1"/>
  <c r="H43" i="1"/>
  <c r="G43" i="1"/>
  <c r="O43" i="1" s="1"/>
  <c r="F43" i="1"/>
  <c r="E43" i="1"/>
  <c r="D43" i="1"/>
  <c r="C43" i="1"/>
  <c r="B43" i="1"/>
  <c r="T42" i="1"/>
  <c r="R42" i="1" a="1"/>
  <c r="R42" i="1" s="1"/>
  <c r="M42" i="1"/>
  <c r="L42" i="1"/>
  <c r="N42" i="1" s="1"/>
  <c r="K42" i="1"/>
  <c r="J42" i="1"/>
  <c r="I42" i="1"/>
  <c r="H42" i="1"/>
  <c r="G42" i="1"/>
  <c r="O42" i="1" s="1"/>
  <c r="F42" i="1"/>
  <c r="E42" i="1"/>
  <c r="D42" i="1"/>
  <c r="C42" i="1"/>
  <c r="B42" i="1"/>
  <c r="T41" i="1"/>
  <c r="R41" i="1" a="1"/>
  <c r="R41" i="1" s="1"/>
  <c r="M41" i="1"/>
  <c r="L41" i="1"/>
  <c r="N41" i="1" s="1"/>
  <c r="K41" i="1"/>
  <c r="J41" i="1"/>
  <c r="I41" i="1"/>
  <c r="S41" i="1" s="1"/>
  <c r="H41" i="1"/>
  <c r="G41" i="1"/>
  <c r="O41" i="1" s="1"/>
  <c r="F41" i="1"/>
  <c r="E41" i="1"/>
  <c r="D41" i="1"/>
  <c r="C41" i="1"/>
  <c r="B41" i="1"/>
  <c r="T40" i="1"/>
  <c r="R40" i="1" a="1"/>
  <c r="R40" i="1" s="1"/>
  <c r="M40" i="1"/>
  <c r="L40" i="1"/>
  <c r="N40" i="1" s="1"/>
  <c r="K40" i="1"/>
  <c r="J40" i="1"/>
  <c r="I40" i="1"/>
  <c r="H40" i="1"/>
  <c r="G40" i="1"/>
  <c r="O40" i="1" s="1"/>
  <c r="F40" i="1"/>
  <c r="E40" i="1"/>
  <c r="D40" i="1"/>
  <c r="C40" i="1"/>
  <c r="B40" i="1"/>
  <c r="T39" i="1"/>
  <c r="R39" i="1" a="1"/>
  <c r="R39" i="1" s="1"/>
  <c r="M39" i="1"/>
  <c r="L39" i="1"/>
  <c r="N39" i="1" s="1"/>
  <c r="K39" i="1"/>
  <c r="J39" i="1"/>
  <c r="I39" i="1"/>
  <c r="S39" i="1" s="1"/>
  <c r="H39" i="1"/>
  <c r="G39" i="1"/>
  <c r="O39" i="1" s="1"/>
  <c r="F39" i="1"/>
  <c r="E39" i="1"/>
  <c r="D39" i="1"/>
  <c r="C39" i="1"/>
  <c r="B39" i="1"/>
  <c r="T38" i="1"/>
  <c r="R38" i="1" a="1"/>
  <c r="R38" i="1" s="1"/>
  <c r="M38" i="1"/>
  <c r="L38" i="1"/>
  <c r="N38" i="1" s="1"/>
  <c r="K38" i="1"/>
  <c r="J38" i="1"/>
  <c r="I38" i="1"/>
  <c r="S38" i="1" s="1"/>
  <c r="H38" i="1"/>
  <c r="G38" i="1"/>
  <c r="O38" i="1" s="1"/>
  <c r="F38" i="1"/>
  <c r="E38" i="1"/>
  <c r="D38" i="1"/>
  <c r="C38" i="1"/>
  <c r="B38" i="1"/>
  <c r="T37" i="1"/>
  <c r="R37" i="1" a="1"/>
  <c r="R37" i="1" s="1"/>
  <c r="M37" i="1"/>
  <c r="L37" i="1"/>
  <c r="N37" i="1" s="1"/>
  <c r="K37" i="1"/>
  <c r="J37" i="1"/>
  <c r="I37" i="1"/>
  <c r="P37" i="1" s="1"/>
  <c r="H37" i="1"/>
  <c r="G37" i="1"/>
  <c r="O37" i="1" s="1"/>
  <c r="F37" i="1"/>
  <c r="E37" i="1"/>
  <c r="D37" i="1"/>
  <c r="C37" i="1"/>
  <c r="B37" i="1"/>
  <c r="T36" i="1"/>
  <c r="R36" i="1" a="1"/>
  <c r="R36" i="1" s="1"/>
  <c r="P36" i="1"/>
  <c r="M36" i="1"/>
  <c r="L36" i="1"/>
  <c r="N36" i="1" s="1"/>
  <c r="K36" i="1"/>
  <c r="J36" i="1"/>
  <c r="I36" i="1"/>
  <c r="H36" i="1"/>
  <c r="G36" i="1"/>
  <c r="O36" i="1" s="1"/>
  <c r="F36" i="1"/>
  <c r="E36" i="1"/>
  <c r="D36" i="1"/>
  <c r="C36" i="1"/>
  <c r="B36" i="1"/>
  <c r="T35" i="1"/>
  <c r="R35" i="1" a="1"/>
  <c r="R35" i="1" s="1"/>
  <c r="M35" i="1"/>
  <c r="L35" i="1"/>
  <c r="N35" i="1" s="1"/>
  <c r="K35" i="1"/>
  <c r="J35" i="1"/>
  <c r="I35" i="1"/>
  <c r="S35" i="1" s="1"/>
  <c r="H35" i="1"/>
  <c r="G35" i="1"/>
  <c r="O35" i="1" s="1"/>
  <c r="F35" i="1"/>
  <c r="E35" i="1"/>
  <c r="D35" i="1"/>
  <c r="C35" i="1"/>
  <c r="B35" i="1"/>
  <c r="T34" i="1"/>
  <c r="R34" i="1" a="1"/>
  <c r="R34" i="1" s="1"/>
  <c r="M34" i="1"/>
  <c r="L34" i="1"/>
  <c r="N34" i="1" s="1"/>
  <c r="K34" i="1"/>
  <c r="J34" i="1"/>
  <c r="I34" i="1"/>
  <c r="H34" i="1"/>
  <c r="G34" i="1"/>
  <c r="O34" i="1" s="1"/>
  <c r="F34" i="1"/>
  <c r="E34" i="1"/>
  <c r="D34" i="1"/>
  <c r="C34" i="1"/>
  <c r="B34" i="1"/>
  <c r="T33" i="1"/>
  <c r="R33" i="1" a="1"/>
  <c r="R33" i="1" s="1"/>
  <c r="M33" i="1"/>
  <c r="L33" i="1"/>
  <c r="N33" i="1" s="1"/>
  <c r="K33" i="1"/>
  <c r="J33" i="1"/>
  <c r="I33" i="1"/>
  <c r="H33" i="1"/>
  <c r="G33" i="1"/>
  <c r="O33" i="1" s="1"/>
  <c r="F33" i="1"/>
  <c r="E33" i="1"/>
  <c r="D33" i="1"/>
  <c r="C33" i="1"/>
  <c r="B33" i="1"/>
  <c r="T32" i="1"/>
  <c r="R32" i="1" a="1"/>
  <c r="R32" i="1" s="1"/>
  <c r="M32" i="1"/>
  <c r="L32" i="1"/>
  <c r="N32" i="1" s="1"/>
  <c r="K32" i="1"/>
  <c r="J32" i="1"/>
  <c r="I32" i="1"/>
  <c r="H32" i="1"/>
  <c r="G32" i="1"/>
  <c r="O32" i="1" s="1"/>
  <c r="F32" i="1"/>
  <c r="E32" i="1"/>
  <c r="D32" i="1"/>
  <c r="C32" i="1"/>
  <c r="B32" i="1"/>
  <c r="T31" i="1"/>
  <c r="R31" i="1" a="1"/>
  <c r="R31" i="1" s="1"/>
  <c r="O31" i="1"/>
  <c r="M31" i="1"/>
  <c r="L31" i="1"/>
  <c r="N31" i="1" s="1"/>
  <c r="K31" i="1"/>
  <c r="J31" i="1"/>
  <c r="I31" i="1"/>
  <c r="H31" i="1"/>
  <c r="G31" i="1"/>
  <c r="F31" i="1"/>
  <c r="E31" i="1"/>
  <c r="D31" i="1"/>
  <c r="C31" i="1"/>
  <c r="B31" i="1"/>
  <c r="T30" i="1"/>
  <c r="R30" i="1" a="1"/>
  <c r="R30" i="1" s="1"/>
  <c r="P30" i="1"/>
  <c r="O30" i="1"/>
  <c r="M30" i="1"/>
  <c r="L30" i="1"/>
  <c r="N30" i="1" s="1"/>
  <c r="K30" i="1"/>
  <c r="J30" i="1"/>
  <c r="I30" i="1"/>
  <c r="H30" i="1"/>
  <c r="G30" i="1"/>
  <c r="F30" i="1"/>
  <c r="E30" i="1"/>
  <c r="D30" i="1"/>
  <c r="C30" i="1"/>
  <c r="B30" i="1"/>
  <c r="T29" i="1"/>
  <c r="R29" i="1" a="1"/>
  <c r="R29" i="1" s="1"/>
  <c r="O29" i="1"/>
  <c r="M29" i="1"/>
  <c r="L29" i="1"/>
  <c r="K29" i="1"/>
  <c r="J29" i="1"/>
  <c r="I29" i="1"/>
  <c r="P29" i="1" s="1"/>
  <c r="H29" i="1"/>
  <c r="G29" i="1"/>
  <c r="F29" i="1"/>
  <c r="E29" i="1"/>
  <c r="D29" i="1"/>
  <c r="C29" i="1"/>
  <c r="B29" i="1"/>
  <c r="T28" i="1"/>
  <c r="S28" i="1"/>
  <c r="R28" i="1" a="1"/>
  <c r="R28" i="1" s="1"/>
  <c r="M28" i="1"/>
  <c r="L28" i="1"/>
  <c r="N28" i="1" s="1"/>
  <c r="K28" i="1"/>
  <c r="J28" i="1"/>
  <c r="I28" i="1"/>
  <c r="P28" i="1" s="1"/>
  <c r="H28" i="1"/>
  <c r="G28" i="1"/>
  <c r="O28" i="1" s="1"/>
  <c r="F28" i="1"/>
  <c r="E28" i="1"/>
  <c r="D28" i="1"/>
  <c r="C28" i="1"/>
  <c r="B28" i="1"/>
  <c r="T27" i="1"/>
  <c r="R27" i="1" a="1"/>
  <c r="R27" i="1" s="1"/>
  <c r="M27" i="1"/>
  <c r="L27" i="1"/>
  <c r="N27" i="1" s="1"/>
  <c r="K27" i="1"/>
  <c r="J27" i="1"/>
  <c r="I27" i="1"/>
  <c r="P27" i="1" s="1"/>
  <c r="H27" i="1"/>
  <c r="G27" i="1"/>
  <c r="O27" i="1" s="1"/>
  <c r="F27" i="1"/>
  <c r="E27" i="1"/>
  <c r="D27" i="1"/>
  <c r="C27" i="1"/>
  <c r="B27" i="1"/>
  <c r="T26" i="1"/>
  <c r="R26" i="1" a="1"/>
  <c r="R26" i="1" s="1"/>
  <c r="M26" i="1"/>
  <c r="L26" i="1"/>
  <c r="N26" i="1" s="1"/>
  <c r="K26" i="1"/>
  <c r="J26" i="1"/>
  <c r="I26" i="1"/>
  <c r="P26" i="1" s="1"/>
  <c r="H26" i="1"/>
  <c r="G26" i="1"/>
  <c r="O26" i="1" s="1"/>
  <c r="F26" i="1"/>
  <c r="E26" i="1"/>
  <c r="D26" i="1"/>
  <c r="C26" i="1"/>
  <c r="B26" i="1"/>
  <c r="T25" i="1"/>
  <c r="R25" i="1" a="1"/>
  <c r="R25" i="1" s="1"/>
  <c r="M25" i="1"/>
  <c r="L25" i="1"/>
  <c r="N25" i="1" s="1"/>
  <c r="K25" i="1"/>
  <c r="J25" i="1"/>
  <c r="I25" i="1"/>
  <c r="H25" i="1"/>
  <c r="G25" i="1"/>
  <c r="O25" i="1" s="1"/>
  <c r="F25" i="1"/>
  <c r="E25" i="1"/>
  <c r="D25" i="1"/>
  <c r="C25" i="1"/>
  <c r="B25" i="1"/>
  <c r="T24" i="1"/>
  <c r="R24" i="1" a="1"/>
  <c r="R24" i="1" s="1"/>
  <c r="M24" i="1"/>
  <c r="L24" i="1"/>
  <c r="N24" i="1" s="1"/>
  <c r="K24" i="1"/>
  <c r="J24" i="1"/>
  <c r="I24" i="1"/>
  <c r="S24" i="1" s="1"/>
  <c r="H24" i="1"/>
  <c r="G24" i="1"/>
  <c r="O24" i="1" s="1"/>
  <c r="F24" i="1"/>
  <c r="E24" i="1"/>
  <c r="D24" i="1"/>
  <c r="C24" i="1"/>
  <c r="B24" i="1"/>
  <c r="T23" i="1"/>
  <c r="R23" i="1" a="1"/>
  <c r="R23" i="1" s="1"/>
  <c r="M23" i="1"/>
  <c r="L23" i="1"/>
  <c r="N23" i="1" s="1"/>
  <c r="K23" i="1"/>
  <c r="J23" i="1"/>
  <c r="I23" i="1"/>
  <c r="P23" i="1" s="1"/>
  <c r="H23" i="1"/>
  <c r="G23" i="1"/>
  <c r="O23" i="1" s="1"/>
  <c r="F23" i="1"/>
  <c r="E23" i="1"/>
  <c r="D23" i="1"/>
  <c r="C23" i="1"/>
  <c r="B23" i="1"/>
  <c r="T22" i="1"/>
  <c r="R22" i="1" a="1"/>
  <c r="R22" i="1" s="1"/>
  <c r="M22" i="1"/>
  <c r="L22" i="1"/>
  <c r="N22" i="1" s="1"/>
  <c r="K22" i="1"/>
  <c r="J22" i="1"/>
  <c r="I22" i="1"/>
  <c r="H22" i="1"/>
  <c r="G22" i="1"/>
  <c r="O22" i="1" s="1"/>
  <c r="F22" i="1"/>
  <c r="E22" i="1"/>
  <c r="D22" i="1"/>
  <c r="C22" i="1"/>
  <c r="B22" i="1"/>
  <c r="T21" i="1"/>
  <c r="R21" i="1" a="1"/>
  <c r="R21" i="1" s="1"/>
  <c r="M21" i="1"/>
  <c r="L21" i="1"/>
  <c r="N21" i="1" s="1"/>
  <c r="K21" i="1"/>
  <c r="J21" i="1"/>
  <c r="I21" i="1"/>
  <c r="H21" i="1"/>
  <c r="G21" i="1"/>
  <c r="O21" i="1" s="1"/>
  <c r="F21" i="1"/>
  <c r="E21" i="1"/>
  <c r="D21" i="1"/>
  <c r="C21" i="1"/>
  <c r="B21" i="1"/>
  <c r="T20" i="1"/>
  <c r="R20" i="1" a="1"/>
  <c r="R20" i="1" s="1"/>
  <c r="O20" i="1"/>
  <c r="M20" i="1"/>
  <c r="L20" i="1"/>
  <c r="N20" i="1" s="1"/>
  <c r="K20" i="1"/>
  <c r="J20" i="1"/>
  <c r="I20" i="1"/>
  <c r="H20" i="1"/>
  <c r="G20" i="1"/>
  <c r="F20" i="1"/>
  <c r="E20" i="1"/>
  <c r="D20" i="1"/>
  <c r="C20" i="1"/>
  <c r="B20" i="1"/>
  <c r="T19" i="1"/>
  <c r="R19" i="1" a="1"/>
  <c r="R19" i="1" s="1"/>
  <c r="O19" i="1"/>
  <c r="M19" i="1"/>
  <c r="L19" i="1"/>
  <c r="N19" i="1" s="1"/>
  <c r="K19" i="1"/>
  <c r="J19" i="1"/>
  <c r="I19" i="1"/>
  <c r="H19" i="1"/>
  <c r="G19" i="1"/>
  <c r="F19" i="1"/>
  <c r="E19" i="1"/>
  <c r="D19" i="1"/>
  <c r="C19" i="1"/>
  <c r="B19" i="1"/>
  <c r="T18" i="1"/>
  <c r="R18" i="1" a="1"/>
  <c r="R18" i="1" s="1"/>
  <c r="M18" i="1"/>
  <c r="L18" i="1"/>
  <c r="N18" i="1" s="1"/>
  <c r="K18" i="1"/>
  <c r="J18" i="1"/>
  <c r="I18" i="1"/>
  <c r="P18" i="1" s="1"/>
  <c r="H18" i="1"/>
  <c r="G18" i="1"/>
  <c r="O18" i="1" s="1"/>
  <c r="F18" i="1"/>
  <c r="E18" i="1"/>
  <c r="D18" i="1"/>
  <c r="C18" i="1"/>
  <c r="B18" i="1"/>
  <c r="T17" i="1"/>
  <c r="R17" i="1" a="1"/>
  <c r="R17" i="1" s="1"/>
  <c r="M17" i="1"/>
  <c r="L17" i="1"/>
  <c r="N17" i="1" s="1"/>
  <c r="K17" i="1"/>
  <c r="J17" i="1"/>
  <c r="I17" i="1"/>
  <c r="S17" i="1" s="1"/>
  <c r="H17" i="1"/>
  <c r="G17" i="1"/>
  <c r="O17" i="1" s="1"/>
  <c r="F17" i="1"/>
  <c r="E17" i="1"/>
  <c r="D17" i="1"/>
  <c r="C17" i="1"/>
  <c r="B17" i="1"/>
  <c r="T16" i="1"/>
  <c r="R16" i="1" a="1"/>
  <c r="R16" i="1" s="1"/>
  <c r="M16" i="1"/>
  <c r="L16" i="1"/>
  <c r="N16" i="1" s="1"/>
  <c r="K16" i="1"/>
  <c r="J16" i="1"/>
  <c r="I16" i="1"/>
  <c r="H16" i="1"/>
  <c r="G16" i="1"/>
  <c r="O16" i="1" s="1"/>
  <c r="F16" i="1"/>
  <c r="E16" i="1"/>
  <c r="D16" i="1"/>
  <c r="C16" i="1"/>
  <c r="B16" i="1"/>
  <c r="T15" i="1"/>
  <c r="R15" i="1" a="1"/>
  <c r="R15" i="1" s="1"/>
  <c r="M15" i="1"/>
  <c r="L15" i="1"/>
  <c r="N15" i="1" s="1"/>
  <c r="K15" i="1"/>
  <c r="J15" i="1"/>
  <c r="I15" i="1"/>
  <c r="H15" i="1"/>
  <c r="G15" i="1"/>
  <c r="O15" i="1" s="1"/>
  <c r="F15" i="1"/>
  <c r="E15" i="1"/>
  <c r="D15" i="1"/>
  <c r="C15" i="1"/>
  <c r="B15" i="1"/>
  <c r="T14" i="1"/>
  <c r="R14" i="1" a="1"/>
  <c r="R14" i="1" s="1"/>
  <c r="M14" i="1"/>
  <c r="L14" i="1"/>
  <c r="N14" i="1" s="1"/>
  <c r="K14" i="1"/>
  <c r="J14" i="1"/>
  <c r="I14" i="1"/>
  <c r="P14" i="1" s="1"/>
  <c r="H14" i="1"/>
  <c r="G14" i="1"/>
  <c r="O14" i="1" s="1"/>
  <c r="F14" i="1"/>
  <c r="E14" i="1"/>
  <c r="D14" i="1"/>
  <c r="C14" i="1"/>
  <c r="B14" i="1"/>
  <c r="T13" i="1"/>
  <c r="R13" i="1" a="1"/>
  <c r="R13" i="1" s="1"/>
  <c r="M13" i="1"/>
  <c r="L13" i="1"/>
  <c r="N13" i="1" s="1"/>
  <c r="K13" i="1"/>
  <c r="J13" i="1"/>
  <c r="I13" i="1"/>
  <c r="S13" i="1" s="1"/>
  <c r="H13" i="1"/>
  <c r="G13" i="1"/>
  <c r="O13" i="1" s="1"/>
  <c r="F13" i="1"/>
  <c r="E13" i="1"/>
  <c r="D13" i="1"/>
  <c r="C13" i="1"/>
  <c r="B13" i="1"/>
  <c r="T12" i="1"/>
  <c r="R12" i="1" a="1"/>
  <c r="R12" i="1" s="1"/>
  <c r="M12" i="1"/>
  <c r="L12" i="1"/>
  <c r="N12" i="1" s="1"/>
  <c r="K12" i="1"/>
  <c r="J12" i="1"/>
  <c r="I12" i="1"/>
  <c r="S12" i="1" s="1"/>
  <c r="H12" i="1"/>
  <c r="G12" i="1"/>
  <c r="O12" i="1" s="1"/>
  <c r="F12" i="1"/>
  <c r="E12" i="1"/>
  <c r="D12" i="1"/>
  <c r="C12" i="1"/>
  <c r="B12" i="1"/>
  <c r="T11" i="1"/>
  <c r="R11" i="1" a="1"/>
  <c r="R11" i="1" s="1"/>
  <c r="M11" i="1"/>
  <c r="L11" i="1"/>
  <c r="N11" i="1" s="1"/>
  <c r="K11" i="1"/>
  <c r="J11" i="1"/>
  <c r="I11" i="1"/>
  <c r="S11" i="1" s="1"/>
  <c r="H11" i="1"/>
  <c r="G11" i="1"/>
  <c r="O11" i="1" s="1"/>
  <c r="F11" i="1"/>
  <c r="E11" i="1"/>
  <c r="D11" i="1"/>
  <c r="C11" i="1"/>
  <c r="B11" i="1"/>
  <c r="T10" i="1"/>
  <c r="R10" i="1" a="1"/>
  <c r="R10" i="1" s="1"/>
  <c r="M10" i="1"/>
  <c r="L10" i="1"/>
  <c r="N10" i="1" s="1"/>
  <c r="K10" i="1"/>
  <c r="J10" i="1"/>
  <c r="I10" i="1"/>
  <c r="H10" i="1"/>
  <c r="G10" i="1"/>
  <c r="O10" i="1" s="1"/>
  <c r="F10" i="1"/>
  <c r="E10" i="1"/>
  <c r="D10" i="1"/>
  <c r="C10" i="1"/>
  <c r="B10" i="1"/>
  <c r="T9" i="1"/>
  <c r="R9" i="1" a="1"/>
  <c r="R9" i="1" s="1"/>
  <c r="M9" i="1"/>
  <c r="L9" i="1"/>
  <c r="N9" i="1" s="1"/>
  <c r="K9" i="1"/>
  <c r="J9" i="1"/>
  <c r="I9" i="1"/>
  <c r="S9" i="1" s="1"/>
  <c r="H9" i="1"/>
  <c r="G9" i="1"/>
  <c r="O9" i="1" s="1"/>
  <c r="F9" i="1"/>
  <c r="E9" i="1"/>
  <c r="D9" i="1"/>
  <c r="C9" i="1"/>
  <c r="B9" i="1"/>
  <c r="T8" i="1"/>
  <c r="R8" i="1" a="1"/>
  <c r="R8" i="1" s="1"/>
  <c r="M8" i="1"/>
  <c r="L8" i="1"/>
  <c r="N8" i="1" s="1"/>
  <c r="K8" i="1"/>
  <c r="J8" i="1"/>
  <c r="I8" i="1"/>
  <c r="S8" i="1" s="1"/>
  <c r="H8" i="1"/>
  <c r="G8" i="1"/>
  <c r="O8" i="1" s="1"/>
  <c r="F8" i="1"/>
  <c r="E8" i="1"/>
  <c r="D8" i="1"/>
  <c r="C8" i="1"/>
  <c r="B8" i="1"/>
  <c r="T7" i="1"/>
  <c r="R7" i="1" a="1"/>
  <c r="R7" i="1" s="1"/>
  <c r="M7" i="1"/>
  <c r="L7" i="1"/>
  <c r="N7" i="1" s="1"/>
  <c r="K7" i="1"/>
  <c r="J7" i="1"/>
  <c r="I7" i="1"/>
  <c r="P7" i="1" s="1"/>
  <c r="H7" i="1"/>
  <c r="G7" i="1"/>
  <c r="O7" i="1" s="1"/>
  <c r="F7" i="1"/>
  <c r="E7" i="1"/>
  <c r="D7" i="1"/>
  <c r="C7" i="1"/>
  <c r="B7" i="1"/>
  <c r="A3" i="4"/>
  <c r="S113" i="1" l="1"/>
  <c r="S137" i="1"/>
  <c r="P61" i="1"/>
  <c r="P8" i="1"/>
  <c r="P96" i="1"/>
  <c r="P60" i="1"/>
  <c r="S80" i="1"/>
  <c r="S89" i="1"/>
  <c r="P95" i="1"/>
  <c r="S43" i="1"/>
  <c r="P59" i="1"/>
  <c r="S93" i="1"/>
  <c r="S29" i="1"/>
  <c r="S125" i="1"/>
  <c r="S25" i="1"/>
  <c r="S31" i="1"/>
  <c r="P38" i="1"/>
  <c r="S83" i="1"/>
  <c r="S15" i="1"/>
  <c r="S42" i="1"/>
  <c r="S57" i="1"/>
  <c r="N29" i="1"/>
  <c r="S48" i="1"/>
  <c r="S37" i="1"/>
  <c r="S78" i="1"/>
  <c r="N131" i="1"/>
  <c r="S102" i="1"/>
  <c r="P17" i="1"/>
  <c r="S47" i="1"/>
  <c r="P110" i="1"/>
  <c r="S132" i="1"/>
  <c r="S26" i="1"/>
  <c r="S56" i="1"/>
  <c r="P83" i="1"/>
  <c r="S23" i="1"/>
  <c r="P44" i="1"/>
  <c r="S65" i="1"/>
  <c r="S91" i="1"/>
  <c r="S92" i="1"/>
  <c r="S101" i="1"/>
  <c r="P107" i="1"/>
  <c r="N77" i="1"/>
  <c r="P41" i="1"/>
  <c r="P42" i="1"/>
  <c r="P43" i="1"/>
  <c r="S53" i="1"/>
  <c r="S73" i="1"/>
  <c r="S74" i="1"/>
  <c r="P89" i="1"/>
  <c r="S18" i="1"/>
  <c r="S55" i="1"/>
  <c r="P11" i="1"/>
  <c r="P12" i="1"/>
  <c r="P13" i="1"/>
  <c r="P71" i="1"/>
  <c r="S98" i="1"/>
  <c r="P128" i="1"/>
  <c r="S138" i="1"/>
  <c r="P119" i="1"/>
  <c r="N48" i="1"/>
  <c r="P35" i="1"/>
  <c r="S84" i="1"/>
  <c r="P24" i="1"/>
  <c r="P25" i="1"/>
  <c r="S133" i="1"/>
  <c r="S134" i="1"/>
  <c r="S109" i="1"/>
  <c r="S120" i="1"/>
  <c r="S14" i="1"/>
  <c r="S97" i="1"/>
  <c r="S127" i="1"/>
  <c r="S66" i="1"/>
  <c r="S79" i="1"/>
  <c r="S12" i="6"/>
  <c r="S10" i="6"/>
  <c r="S21" i="1"/>
  <c r="P21" i="1"/>
  <c r="S32" i="1"/>
  <c r="P32" i="1"/>
  <c r="S123" i="1"/>
  <c r="P123" i="1"/>
  <c r="P20" i="1"/>
  <c r="S20" i="1"/>
  <c r="N84" i="1"/>
  <c r="S122" i="1"/>
  <c r="P122" i="1"/>
  <c r="S62" i="1"/>
  <c r="P19" i="1"/>
  <c r="S19" i="1"/>
  <c r="N102" i="1"/>
  <c r="S140" i="1"/>
  <c r="P140" i="1"/>
  <c r="S30" i="1"/>
  <c r="S87" i="1"/>
  <c r="P87" i="1"/>
  <c r="P106" i="1"/>
  <c r="S106" i="1"/>
  <c r="P139" i="1"/>
  <c r="S139" i="1"/>
  <c r="P67" i="1"/>
  <c r="S67" i="1"/>
  <c r="N120" i="1"/>
  <c r="P31" i="1"/>
  <c r="S86" i="1"/>
  <c r="P86" i="1"/>
  <c r="P52" i="1"/>
  <c r="S52" i="1"/>
  <c r="P70" i="1"/>
  <c r="S70" i="1"/>
  <c r="N79" i="1"/>
  <c r="P121" i="1"/>
  <c r="S121" i="1"/>
  <c r="S69" i="1"/>
  <c r="P69" i="1"/>
  <c r="P88" i="1"/>
  <c r="S88" i="1"/>
  <c r="P49" i="1"/>
  <c r="S49" i="1"/>
  <c r="N98" i="1"/>
  <c r="S7" i="1"/>
  <c r="P15" i="1"/>
  <c r="P22" i="1"/>
  <c r="S22" i="1"/>
  <c r="S105" i="1"/>
  <c r="P105" i="1"/>
  <c r="P124" i="1"/>
  <c r="S124" i="1"/>
  <c r="S33" i="1"/>
  <c r="P33" i="1"/>
  <c r="S104" i="1"/>
  <c r="P104" i="1"/>
  <c r="S103" i="1"/>
  <c r="P103" i="1"/>
  <c r="S51" i="1"/>
  <c r="P51" i="1"/>
  <c r="N80" i="1"/>
  <c r="S50" i="1"/>
  <c r="P50" i="1"/>
  <c r="N97" i="1"/>
  <c r="S68" i="1"/>
  <c r="P68" i="1"/>
  <c r="P34" i="1"/>
  <c r="S34" i="1"/>
  <c r="P85" i="1"/>
  <c r="S85" i="1"/>
  <c r="N138" i="1"/>
  <c r="P46" i="1"/>
  <c r="S46" i="1"/>
  <c r="P64" i="1"/>
  <c r="S64" i="1"/>
  <c r="P82" i="1"/>
  <c r="S82" i="1"/>
  <c r="P100" i="1"/>
  <c r="S100" i="1"/>
  <c r="P118" i="1"/>
  <c r="S118" i="1"/>
  <c r="P136" i="1"/>
  <c r="S136" i="1"/>
  <c r="S36" i="1"/>
  <c r="P39" i="1"/>
  <c r="S54" i="1"/>
  <c r="P57" i="1"/>
  <c r="S72" i="1"/>
  <c r="P75" i="1"/>
  <c r="S90" i="1"/>
  <c r="P93" i="1"/>
  <c r="S108" i="1"/>
  <c r="P111" i="1"/>
  <c r="S126" i="1"/>
  <c r="P129" i="1"/>
  <c r="P9" i="1"/>
  <c r="P16" i="1"/>
  <c r="S16" i="1"/>
  <c r="S45" i="1"/>
  <c r="S63" i="1"/>
  <c r="S81" i="1"/>
  <c r="S99" i="1"/>
  <c r="S117" i="1"/>
  <c r="S135" i="1"/>
  <c r="P112" i="1"/>
  <c r="S112" i="1"/>
  <c r="P94" i="1"/>
  <c r="S94" i="1"/>
  <c r="P10" i="1"/>
  <c r="S10" i="1"/>
  <c r="P40" i="1"/>
  <c r="S40" i="1"/>
  <c r="P58" i="1"/>
  <c r="S58" i="1"/>
  <c r="P76" i="1"/>
  <c r="S76" i="1"/>
  <c r="P130" i="1"/>
  <c r="S130" i="1"/>
  <c r="S27" i="1"/>
  <c r="R6" i="1" a="1"/>
  <c r="R6" i="1" s="1"/>
  <c r="B6" i="1" l="1"/>
  <c r="R4" i="1" l="1"/>
  <c r="Q4" i="1"/>
  <c r="U3" i="1" l="1"/>
  <c r="L6" i="1" l="1"/>
  <c r="N6" i="1" s="1"/>
  <c r="N4" i="1" l="1"/>
  <c r="T6" i="1" l="1"/>
  <c r="T4" i="1" s="1"/>
  <c r="M6" i="1"/>
  <c r="K6" i="1"/>
  <c r="J6" i="1"/>
  <c r="I6" i="1"/>
  <c r="S6" i="1" s="1"/>
  <c r="H6" i="1"/>
  <c r="G6" i="1"/>
  <c r="O6" i="1" s="1"/>
  <c r="F6" i="1"/>
  <c r="E6" i="1"/>
  <c r="D6" i="1"/>
  <c r="C6" i="1"/>
  <c r="O4" i="1" l="1"/>
  <c r="P6" i="1"/>
  <c r="C10" i="3" l="1"/>
  <c r="S4" i="1"/>
  <c r="P4" i="1"/>
  <c r="V7" i="1" l="1"/>
  <c r="V6" i="1"/>
  <c r="V8" i="1" l="1"/>
  <c r="V9" i="1" l="1"/>
  <c r="V10" i="1" l="1"/>
  <c r="V11" i="1" l="1"/>
  <c r="V12" i="1" l="1"/>
  <c r="V13" i="1" l="1"/>
  <c r="V14" i="1" l="1"/>
  <c r="V15" i="1" l="1"/>
  <c r="V16" i="1" l="1"/>
  <c r="V17" i="1" l="1"/>
  <c r="V18" i="1" l="1"/>
  <c r="V19" i="1" l="1"/>
  <c r="V20" i="1" l="1"/>
  <c r="V21" i="1" l="1"/>
  <c r="V22" i="1" l="1"/>
  <c r="V23" i="1" l="1"/>
  <c r="V24" i="1" l="1"/>
  <c r="V26" i="1"/>
  <c r="V25" i="1" l="1"/>
  <c r="V28" i="1"/>
  <c r="V27" i="1" l="1"/>
  <c r="V29" i="1"/>
  <c r="V30" i="1" l="1"/>
  <c r="V31" i="1" l="1"/>
  <c r="V32" i="1" l="1"/>
  <c r="V33" i="1" l="1"/>
  <c r="V35" i="1" l="1"/>
  <c r="V34" i="1"/>
  <c r="V36" i="1" l="1"/>
  <c r="V37" i="1" l="1"/>
  <c r="V39" i="1"/>
  <c r="V38" i="1" l="1"/>
  <c r="V40" i="1"/>
  <c r="V42" i="1" l="1"/>
  <c r="V43" i="1"/>
  <c r="V41" i="1"/>
  <c r="V44" i="1" l="1"/>
  <c r="V45" i="1"/>
  <c r="V46" i="1" l="1"/>
  <c r="V47" i="1" l="1"/>
  <c r="V48" i="1" l="1"/>
  <c r="V49" i="1" l="1"/>
  <c r="V50" i="1" l="1"/>
  <c r="V51" i="1" l="1"/>
  <c r="V52" i="1" l="1"/>
  <c r="V53" i="1" l="1"/>
  <c r="V54" i="1" l="1"/>
  <c r="V55" i="1" l="1"/>
  <c r="V56" i="1" l="1"/>
  <c r="V57" i="1" l="1"/>
  <c r="V58" i="1"/>
  <c r="V59" i="1" l="1"/>
  <c r="V60" i="1" l="1"/>
  <c r="V61" i="1" l="1"/>
  <c r="V62" i="1"/>
  <c r="V63" i="1" l="1"/>
  <c r="V65" i="1" l="1"/>
  <c r="V64" i="1"/>
  <c r="V66" i="1" l="1"/>
  <c r="V67" i="1" l="1"/>
  <c r="V68" i="1" l="1"/>
  <c r="V69" i="1" l="1"/>
  <c r="V71" i="1" l="1"/>
  <c r="V70" i="1"/>
  <c r="V72" i="1"/>
  <c r="V73" i="1" l="1"/>
  <c r="V74" i="1" l="1"/>
  <c r="V75" i="1" l="1"/>
  <c r="V76" i="1" l="1"/>
  <c r="V77" i="1" l="1"/>
  <c r="V79" i="1" l="1"/>
  <c r="V78" i="1"/>
  <c r="V80" i="1" l="1"/>
  <c r="V81" i="1" l="1"/>
  <c r="V82" i="1" l="1"/>
  <c r="V83" i="1" l="1"/>
  <c r="V84" i="1" l="1"/>
  <c r="V85" i="1" l="1"/>
  <c r="V86" i="1" l="1"/>
  <c r="V88" i="1" l="1"/>
  <c r="V87" i="1"/>
  <c r="V89" i="1" l="1"/>
  <c r="V90" i="1" l="1"/>
  <c r="V91" i="1" l="1"/>
  <c r="V92" i="1" l="1"/>
  <c r="V93" i="1" l="1"/>
  <c r="V94" i="1" l="1"/>
  <c r="V95" i="1" l="1"/>
  <c r="V96" i="1" l="1"/>
  <c r="V97" i="1" l="1"/>
  <c r="V98" i="1" l="1"/>
  <c r="V99" i="1" l="1"/>
  <c r="V100" i="1" l="1"/>
  <c r="V101" i="1" l="1"/>
  <c r="V102" i="1" l="1"/>
  <c r="V103" i="1" l="1"/>
  <c r="V104" i="1" l="1"/>
  <c r="V105" i="1" l="1"/>
  <c r="V106" i="1"/>
  <c r="V107" i="1" l="1"/>
  <c r="V108" i="1"/>
  <c r="V109" i="1" l="1"/>
  <c r="V110" i="1"/>
  <c r="V111" i="1" l="1"/>
  <c r="V112" i="1" l="1"/>
  <c r="V113" i="1" l="1"/>
  <c r="V114" i="1" l="1"/>
  <c r="V115" i="1" l="1"/>
  <c r="V116" i="1" l="1"/>
  <c r="V117" i="1" l="1"/>
  <c r="V118" i="1" l="1"/>
  <c r="V119" i="1" l="1"/>
  <c r="V120" i="1" l="1"/>
  <c r="V121" i="1" l="1"/>
  <c r="V122" i="1" l="1"/>
  <c r="V123" i="1" l="1"/>
  <c r="V124" i="1" l="1"/>
  <c r="V125" i="1" l="1"/>
  <c r="V126" i="1" l="1"/>
  <c r="V127" i="1" l="1"/>
  <c r="V128" i="1" l="1"/>
  <c r="V129" i="1" l="1"/>
  <c r="V130" i="1" l="1"/>
  <c r="V131" i="1" l="1"/>
  <c r="V132" i="1" l="1"/>
  <c r="V133" i="1" l="1"/>
  <c r="V134" i="1"/>
  <c r="V135" i="1" l="1"/>
  <c r="V136" i="1" l="1"/>
  <c r="V137" i="1" l="1"/>
  <c r="V138" i="1" l="1"/>
  <c r="V139" i="1" l="1"/>
  <c r="V140" i="1" l="1"/>
  <c r="V4" i="1" s="1"/>
  <c r="U4" i="1"/>
  <c r="G10" i="3" l="1"/>
  <c r="V3" i="1"/>
  <c r="I10" i="3" l="1"/>
  <c r="I11" i="3" s="1"/>
  <c r="G1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<sst xmlns="http://schemas.openxmlformats.org/spreadsheetml/2006/main" count="3047" uniqueCount="479">
  <si>
    <t>Settlement AMT (KRW)</t>
    <phoneticPr fontId="10" type="noConversion"/>
  </si>
  <si>
    <t>Copy-Paste</t>
    <phoneticPr fontId="10" type="noConversion"/>
  </si>
  <si>
    <t>No</t>
    <phoneticPr fontId="11" type="noConversion"/>
  </si>
  <si>
    <t>ADD DT</t>
    <phoneticPr fontId="11" type="noConversion"/>
  </si>
  <si>
    <t>MBL</t>
    <phoneticPr fontId="11" type="noConversion"/>
  </si>
  <si>
    <t>HBL</t>
    <phoneticPr fontId="11" type="noConversion"/>
  </si>
  <si>
    <t>CNEE Name</t>
    <phoneticPr fontId="11" type="noConversion"/>
  </si>
  <si>
    <t>Clearance Type</t>
    <phoneticPr fontId="11" type="noConversion"/>
  </si>
  <si>
    <t>INVOICE
VALUE</t>
    <phoneticPr fontId="11" type="noConversion"/>
  </si>
  <si>
    <t>PKG</t>
    <phoneticPr fontId="11" type="noConversion"/>
  </si>
  <si>
    <t>G.WT</t>
    <phoneticPr fontId="11" type="noConversion"/>
  </si>
  <si>
    <t>V.WT</t>
    <phoneticPr fontId="11" type="noConversion"/>
  </si>
  <si>
    <t>C.WT</t>
    <phoneticPr fontId="11" type="noConversion"/>
  </si>
  <si>
    <r>
      <rPr>
        <b/>
        <sz val="10"/>
        <rFont val="맑은 고딕"/>
        <family val="3"/>
        <charset val="129"/>
      </rPr>
      <t>관우회</t>
    </r>
    <r>
      <rPr>
        <b/>
        <sz val="10"/>
        <rFont val="Calibri"/>
        <family val="2"/>
      </rPr>
      <t xml:space="preserve"> 
</t>
    </r>
    <r>
      <rPr>
        <b/>
        <sz val="10"/>
        <rFont val="맑은 고딕"/>
        <family val="3"/>
        <charset val="129"/>
      </rPr>
      <t>창고</t>
    </r>
    <r>
      <rPr>
        <b/>
        <sz val="10"/>
        <rFont val="Calibri"/>
        <family val="2"/>
      </rPr>
      <t xml:space="preserve"> </t>
    </r>
    <r>
      <rPr>
        <b/>
        <sz val="10"/>
        <rFont val="맑은 고딕"/>
        <family val="3"/>
        <charset val="129"/>
      </rPr>
      <t>비용</t>
    </r>
    <r>
      <rPr>
        <b/>
        <sz val="10"/>
        <rFont val="Calibri"/>
        <family val="2"/>
      </rPr>
      <t xml:space="preserve">
(</t>
    </r>
    <r>
      <rPr>
        <b/>
        <sz val="10"/>
        <rFont val="맑은 고딕"/>
        <family val="2"/>
        <charset val="129"/>
      </rPr>
      <t>세관창고료)</t>
    </r>
    <phoneticPr fontId="11" type="noConversion"/>
  </si>
  <si>
    <t>Total
AMT</t>
    <phoneticPr fontId="11" type="noConversion"/>
  </si>
  <si>
    <t>Arrival Date</t>
  </si>
  <si>
    <t>POL</t>
  </si>
  <si>
    <t>MBL</t>
  </si>
  <si>
    <t>HBL</t>
  </si>
  <si>
    <t>CNEE Name</t>
  </si>
  <si>
    <t>CNEE Mobile</t>
  </si>
  <si>
    <t>CNEE Zipcd</t>
  </si>
  <si>
    <t>Hold Reason</t>
  </si>
  <si>
    <t>PKG</t>
  </si>
  <si>
    <t>G.WT</t>
  </si>
  <si>
    <t>V.WT</t>
  </si>
  <si>
    <t>C.WT</t>
  </si>
  <si>
    <t>Clearance Type</t>
  </si>
  <si>
    <t>Invoice Value</t>
  </si>
  <si>
    <t>반입</t>
  </si>
  <si>
    <t>수리</t>
  </si>
  <si>
    <t>반출</t>
  </si>
  <si>
    <t>택배사인계</t>
  </si>
  <si>
    <t>배송완료</t>
  </si>
  <si>
    <t>SHPR</t>
  </si>
  <si>
    <t>SHPR Name</t>
  </si>
  <si>
    <t>SHPR ADDR</t>
  </si>
  <si>
    <t>Freight Team</t>
  </si>
  <si>
    <t>Incoterms</t>
  </si>
  <si>
    <t>Box ID</t>
    <phoneticPr fontId="10" type="noConversion"/>
  </si>
  <si>
    <t>Box Code</t>
  </si>
  <si>
    <t>Delivery No</t>
  </si>
  <si>
    <t>FLT No</t>
  </si>
  <si>
    <t>CARRIER</t>
  </si>
  <si>
    <t>DPTR PTNR</t>
  </si>
  <si>
    <t>관세사</t>
  </si>
  <si>
    <t>신용/착불</t>
  </si>
  <si>
    <t>정정사유</t>
  </si>
  <si>
    <t>목록(Manifest)</t>
  </si>
  <si>
    <t>일반(목록배제,Normal-Manifest Exception)</t>
  </si>
  <si>
    <t>일반(NORMAL)</t>
  </si>
  <si>
    <t>간이(Simple)</t>
  </si>
  <si>
    <t>개인통관부호 미제출</t>
  </si>
  <si>
    <t>Type</t>
    <phoneticPr fontId="10" type="noConversion"/>
  </si>
  <si>
    <t>Value</t>
    <phoneticPr fontId="10" type="noConversion"/>
  </si>
  <si>
    <t>간이</t>
    <phoneticPr fontId="10" type="noConversion"/>
  </si>
  <si>
    <t>목록</t>
    <phoneticPr fontId="10" type="noConversion"/>
  </si>
  <si>
    <t>선별(검사,Manifest-Inspection)</t>
  </si>
  <si>
    <t>**** 2021.12 입항분부터 청구</t>
    <phoneticPr fontId="10" type="noConversion"/>
  </si>
  <si>
    <t>상품가격/구간</t>
    <phoneticPr fontId="10" type="noConversion"/>
  </si>
  <si>
    <t>관우회 창고 비용 (HAWB)</t>
    <phoneticPr fontId="10" type="noConversion"/>
  </si>
  <si>
    <t>비고</t>
    <phoneticPr fontId="10" type="noConversion"/>
  </si>
  <si>
    <t>TV만 적용</t>
    <phoneticPr fontId="10" type="noConversion"/>
  </si>
  <si>
    <t>TV + 고가 화물 모두 적용</t>
    <phoneticPr fontId="10" type="noConversion"/>
  </si>
  <si>
    <t>금액</t>
    <phoneticPr fontId="10" type="noConversion"/>
  </si>
  <si>
    <t>화물 택배
비용
GTS</t>
    <phoneticPr fontId="11" type="noConversion"/>
  </si>
  <si>
    <t>우체국</t>
    <phoneticPr fontId="10" type="noConversion"/>
  </si>
  <si>
    <t>I  N  V  O  I  C  E</t>
    <phoneticPr fontId="17" type="noConversion"/>
  </si>
  <si>
    <t>[ BIZ REG NO.: 116-81-31734 ]</t>
    <phoneticPr fontId="17" type="noConversion"/>
  </si>
  <si>
    <t>INVOICE TO</t>
    <phoneticPr fontId="17" type="noConversion"/>
  </si>
  <si>
    <t xml:space="preserve">
LX Pantos co., Ltd.
LG Gwanghwamoon B/D 4F,
58 Saemunana-ro, Jongno-gu 
SEOUL 150-876</t>
    <phoneticPr fontId="17" type="noConversion"/>
  </si>
  <si>
    <t>PARK,MIN-KYUNG (1123287)
Hoelssig-Str.11
40670 Meerbusch/Germany</t>
    <phoneticPr fontId="17" type="noConversion"/>
  </si>
  <si>
    <t>BIZ REGIST NO</t>
    <phoneticPr fontId="17" type="noConversion"/>
  </si>
  <si>
    <t>DE2-89-87027</t>
    <phoneticPr fontId="17" type="noConversion"/>
  </si>
  <si>
    <t>ATTN.</t>
    <phoneticPr fontId="17" type="noConversion"/>
  </si>
  <si>
    <t>PARK MIN KYUNG</t>
    <phoneticPr fontId="17" type="noConversion"/>
  </si>
  <si>
    <t>INVOICE NO</t>
    <phoneticPr fontId="17" type="noConversion"/>
  </si>
  <si>
    <t>INVOICE DT</t>
    <phoneticPr fontId="17" type="noConversion"/>
  </si>
  <si>
    <t>PERIOD</t>
    <phoneticPr fontId="17" type="noConversion"/>
  </si>
  <si>
    <t>DUE DT</t>
    <phoneticPr fontId="17" type="noConversion"/>
  </si>
  <si>
    <t>BIZ MODE</t>
    <phoneticPr fontId="17" type="noConversion"/>
  </si>
  <si>
    <t>Express</t>
    <phoneticPr fontId="17" type="noConversion"/>
  </si>
  <si>
    <t>BOUND</t>
    <phoneticPr fontId="17" type="noConversion"/>
  </si>
  <si>
    <t>Import</t>
    <phoneticPr fontId="17" type="noConversion"/>
  </si>
  <si>
    <t>DESC.</t>
    <phoneticPr fontId="17" type="noConversion"/>
  </si>
  <si>
    <t>Quantity(HBL)</t>
    <phoneticPr fontId="17" type="noConversion"/>
  </si>
  <si>
    <t>Weight</t>
    <phoneticPr fontId="17" type="noConversion"/>
  </si>
  <si>
    <t>TOTAL(KRW)</t>
    <phoneticPr fontId="17" type="noConversion"/>
  </si>
  <si>
    <t>TOTAL(EUR)</t>
    <phoneticPr fontId="17" type="noConversion"/>
  </si>
  <si>
    <t>DE-FRA</t>
    <phoneticPr fontId="17" type="noConversion"/>
  </si>
  <si>
    <t>T          O          T          A          L</t>
    <phoneticPr fontId="17" type="noConversion"/>
  </si>
  <si>
    <t>월평균 매매기준율 (KEB)</t>
    <phoneticPr fontId="17" type="noConversion"/>
  </si>
  <si>
    <t>PLEASE REMIT TO</t>
    <phoneticPr fontId="17" type="noConversion"/>
  </si>
  <si>
    <t>REMARK</t>
    <phoneticPr fontId="17" type="noConversion"/>
  </si>
  <si>
    <t>LX Pantos Co., Ltd.</t>
    <phoneticPr fontId="17" type="noConversion"/>
  </si>
  <si>
    <t xml:space="preserve"> 
 KRW - Woori Bank (우리은행) - 14097258729037
 USD - 061JCD100107,    EUR - 061JSD1026311
 JPY - 061JCD100108,    GBP - 640000059066
 SGD - 640000059059,    CNY - 650009543617
 CAD - 650007344423</t>
    <phoneticPr fontId="17" type="noConversion"/>
  </si>
  <si>
    <t>* BANK DETAIL
Beneficiary name : PANTOS LOGISTICS CO., LTD
Bank name : KOREA EXCHANGE BANK. YOUIDO BR.
Bank Address : DAE-O BUILDING. 26-5 YOUIDO-DONG, KU,SEOUL, KOREA
Swift code : KOEXKRSE</t>
    <phoneticPr fontId="17" type="noConversion"/>
  </si>
  <si>
    <t>Operator :</t>
    <phoneticPr fontId="17" type="noConversion"/>
  </si>
  <si>
    <t>EUNMI PARK</t>
    <phoneticPr fontId="17" type="noConversion"/>
  </si>
  <si>
    <t>eunmi.park@lxpantos.com</t>
    <phoneticPr fontId="17" type="noConversion"/>
  </si>
  <si>
    <t>Tel :</t>
    <phoneticPr fontId="17" type="noConversion"/>
  </si>
  <si>
    <t>032-744-1546</t>
    <phoneticPr fontId="17" type="noConversion"/>
  </si>
  <si>
    <t>Fax :</t>
    <phoneticPr fontId="17" type="noConversion"/>
  </si>
  <si>
    <t>AFT KRW
Base 6,000
Add 2,550</t>
    <phoneticPr fontId="10" type="noConversion"/>
  </si>
  <si>
    <t>일반통관수수료
KRW1800</t>
    <phoneticPr fontId="17" type="noConversion"/>
  </si>
  <si>
    <r>
      <rPr>
        <b/>
        <sz val="10"/>
        <rFont val="맑은 고딕"/>
        <family val="3"/>
        <charset val="129"/>
      </rPr>
      <t>박스추가비용</t>
    </r>
    <r>
      <rPr>
        <b/>
        <sz val="10"/>
        <rFont val="Calibri"/>
        <family val="3"/>
      </rPr>
      <t xml:space="preserve">
</t>
    </r>
    <r>
      <rPr>
        <b/>
        <sz val="10"/>
        <rFont val="Calibri"/>
        <family val="2"/>
      </rPr>
      <t>KRW 3000</t>
    </r>
    <phoneticPr fontId="11" type="noConversion"/>
  </si>
  <si>
    <r>
      <t>반송</t>
    </r>
    <r>
      <rPr>
        <b/>
        <sz val="10"/>
        <rFont val="맑은 고딕"/>
        <family val="3"/>
        <charset val="129"/>
      </rPr>
      <t xml:space="preserve"> 재배송
KRW 3000</t>
    </r>
    <phoneticPr fontId="10" type="noConversion"/>
  </si>
  <si>
    <t xml:space="preserve">- Overweight
  . 2.1~5KG : KRW 500
  . 5-10KG : KRW 1,000
  . 10-20KG : KRW 3,000
  . 20-25KG : KRW 11,000
  . 25-30KG : KRW 15,000  </t>
    <phoneticPr fontId="11" type="noConversion"/>
  </si>
  <si>
    <t>PARK,MIN-KYUNG</t>
  </si>
  <si>
    <t>환율</t>
    <phoneticPr fontId="10" type="noConversion"/>
  </si>
  <si>
    <t>목록취하(허용배제,Manifest-Drop)</t>
    <phoneticPr fontId="10" type="noConversion"/>
  </si>
  <si>
    <t>업체명</t>
    <phoneticPr fontId="41" type="noConversion"/>
  </si>
  <si>
    <t>BL NO.</t>
  </si>
  <si>
    <t>구분</t>
  </si>
  <si>
    <t>상세내용</t>
  </si>
  <si>
    <t>통화</t>
    <phoneticPr fontId="41" type="noConversion"/>
  </si>
  <si>
    <t>25년 1월 1일 우체국 운임 기본료 100원 인상</t>
    <phoneticPr fontId="10" type="noConversion"/>
  </si>
  <si>
    <t>특이사항</t>
    <phoneticPr fontId="10" type="noConversion"/>
  </si>
  <si>
    <t>동물검역(Animal Inspection)</t>
  </si>
  <si>
    <t>식물검역(Plants Inspection)</t>
  </si>
  <si>
    <r>
      <rPr>
        <b/>
        <sz val="10"/>
        <rFont val="맑은 고딕"/>
        <family val="3"/>
        <charset val="129"/>
      </rPr>
      <t>기타</t>
    </r>
    <r>
      <rPr>
        <b/>
        <sz val="10"/>
        <rFont val="Calibri"/>
        <family val="2"/>
      </rPr>
      <t xml:space="preserve">
(</t>
    </r>
    <r>
      <rPr>
        <b/>
        <sz val="10"/>
        <rFont val="맑은 고딕"/>
        <family val="2"/>
        <charset val="129"/>
      </rPr>
      <t>상계차감
추가청구</t>
    </r>
    <r>
      <rPr>
        <b/>
        <sz val="10"/>
        <rFont val="Calibri"/>
        <family val="2"/>
      </rPr>
      <t>)</t>
    </r>
    <phoneticPr fontId="10" type="noConversion"/>
  </si>
  <si>
    <t>IHQ211001658657</t>
    <phoneticPr fontId="17" type="noConversion"/>
  </si>
  <si>
    <t>상계차감</t>
    <phoneticPr fontId="41" type="noConversion"/>
  </si>
  <si>
    <t>FRA</t>
  </si>
  <si>
    <t>완료</t>
  </si>
  <si>
    <t>WWW.MISOROMAN.COM</t>
  </si>
  <si>
    <t>EXW</t>
  </si>
  <si>
    <t>KE530</t>
  </si>
  <si>
    <t>KOREAN AIR LINES.CO., LTD.</t>
  </si>
  <si>
    <t>LX PANTOS GERMANY GMBH</t>
  </si>
  <si>
    <t>정운</t>
  </si>
  <si>
    <t>신용</t>
  </si>
  <si>
    <t>우체국</t>
  </si>
  <si>
    <t>일반전환(존재하지않는HS)</t>
  </si>
  <si>
    <t>KE0946</t>
  </si>
  <si>
    <t>일반전환</t>
  </si>
  <si>
    <t>[대신대납]/&lt;12000&gt;/규격</t>
  </si>
  <si>
    <t>추윤영</t>
  </si>
  <si>
    <t>8월 상계</t>
    <phoneticPr fontId="10" type="noConversion"/>
  </si>
  <si>
    <t>상계잔액 (9월)</t>
    <phoneticPr fontId="10" type="noConversion"/>
  </si>
  <si>
    <t>우경화</t>
  </si>
  <si>
    <t>KJ0796</t>
  </si>
  <si>
    <t>AIRZETA CO., LTD</t>
  </si>
  <si>
    <t>반입예정정보재전송</t>
  </si>
  <si>
    <t>김영</t>
  </si>
  <si>
    <t>목록취하(허용배제,Manifest-Drop)</t>
  </si>
  <si>
    <t>박순모</t>
  </si>
  <si>
    <t>이연수</t>
  </si>
  <si>
    <t>김소영</t>
  </si>
  <si>
    <t>김명동</t>
  </si>
  <si>
    <t>김정은</t>
  </si>
  <si>
    <t>민태순</t>
  </si>
  <si>
    <t>PDE250052630</t>
  </si>
  <si>
    <t>목종필</t>
  </si>
  <si>
    <t>BL추가(18050222502)</t>
  </si>
  <si>
    <t>PDE250052632</t>
  </si>
  <si>
    <t>김은하</t>
  </si>
  <si>
    <t>PDE250053596</t>
  </si>
  <si>
    <t>안지윤</t>
  </si>
  <si>
    <t>20250823065800614MO</t>
  </si>
  <si>
    <t>PDE250052881</t>
  </si>
  <si>
    <t>박은애</t>
  </si>
  <si>
    <t>PDE250054243</t>
  </si>
  <si>
    <t>이영나</t>
  </si>
  <si>
    <t>PDE250052633</t>
  </si>
  <si>
    <t>2025082198158431-2</t>
  </si>
  <si>
    <t>PDE250054012</t>
  </si>
  <si>
    <t>손민지</t>
  </si>
  <si>
    <t>20250822210105541MO</t>
  </si>
  <si>
    <t>PDE250054008</t>
  </si>
  <si>
    <t>윤창복</t>
  </si>
  <si>
    <t>PDE250054009</t>
  </si>
  <si>
    <t>20250818235335547MO2</t>
  </si>
  <si>
    <t>PDE250054006</t>
  </si>
  <si>
    <t>이현진</t>
  </si>
  <si>
    <t>PDE250054010</t>
  </si>
  <si>
    <t>소은주</t>
  </si>
  <si>
    <t>20250825100801277MO</t>
  </si>
  <si>
    <t>PDE250054011</t>
  </si>
  <si>
    <t>서지욱</t>
  </si>
  <si>
    <t>20250824124400497MC</t>
  </si>
  <si>
    <t>PDE250053614</t>
  </si>
  <si>
    <t>이혁준</t>
  </si>
  <si>
    <t>PDE250053613</t>
  </si>
  <si>
    <t>오솔</t>
  </si>
  <si>
    <t>PDE250053611</t>
  </si>
  <si>
    <t>서지윤</t>
  </si>
  <si>
    <t>요건취하 이미정반장</t>
  </si>
  <si>
    <t>PDE250053612</t>
  </si>
  <si>
    <t>변은샘</t>
  </si>
  <si>
    <t>PDE250052631</t>
  </si>
  <si>
    <t>PDE250054244</t>
  </si>
  <si>
    <t>정우종</t>
  </si>
  <si>
    <t>PDE250052880</t>
  </si>
  <si>
    <t>전이경</t>
  </si>
  <si>
    <t>BL추가(99431840642)</t>
  </si>
  <si>
    <t>KE0538</t>
  </si>
  <si>
    <t>PDE250054245</t>
  </si>
  <si>
    <t>전지영</t>
  </si>
  <si>
    <t>TW404</t>
  </si>
  <si>
    <t>T WAY AIR LINES</t>
  </si>
  <si>
    <t>PDE250054246</t>
  </si>
  <si>
    <t>손지연</t>
  </si>
  <si>
    <t>PDE250054007</t>
  </si>
  <si>
    <t>한희정</t>
  </si>
  <si>
    <t>PDE250054434</t>
  </si>
  <si>
    <t>오선영</t>
  </si>
  <si>
    <t>PDE250054426</t>
  </si>
  <si>
    <t>전광석</t>
  </si>
  <si>
    <t>PDE250054429</t>
  </si>
  <si>
    <t>권기화</t>
  </si>
  <si>
    <t>PDE250054877</t>
  </si>
  <si>
    <t>윤정원</t>
  </si>
  <si>
    <t>PDE250054431</t>
  </si>
  <si>
    <t>정혜숙</t>
  </si>
  <si>
    <t>PDE250054432</t>
  </si>
  <si>
    <t>송미자</t>
  </si>
  <si>
    <t>PDE250054675</t>
  </si>
  <si>
    <t>염순자</t>
  </si>
  <si>
    <t>PDE250055046</t>
  </si>
  <si>
    <t>문병삼</t>
  </si>
  <si>
    <t>PDE250054672</t>
  </si>
  <si>
    <t>이은경</t>
  </si>
  <si>
    <t>납세의무자 전화번호가 일치하지 않습니다.</t>
  </si>
  <si>
    <t>20250901003153816MO</t>
  </si>
  <si>
    <t>PDE250054674</t>
  </si>
  <si>
    <t>최정미</t>
  </si>
  <si>
    <t>PDE250054430</t>
  </si>
  <si>
    <t>정미리</t>
  </si>
  <si>
    <t>PDE250054433</t>
  </si>
  <si>
    <t>PDE250054671</t>
  </si>
  <si>
    <t>권민정</t>
  </si>
  <si>
    <t>20250901131816205MO</t>
  </si>
  <si>
    <t>KE0530</t>
  </si>
  <si>
    <t>PDE250055580</t>
  </si>
  <si>
    <t>박자영</t>
  </si>
  <si>
    <t>PDE250055053</t>
  </si>
  <si>
    <t>유지영</t>
  </si>
  <si>
    <t>PDE250055054</t>
  </si>
  <si>
    <t>김영은</t>
  </si>
  <si>
    <t>PDE250055055</t>
  </si>
  <si>
    <t>신혜선</t>
  </si>
  <si>
    <t>PDE250055056</t>
  </si>
  <si>
    <t>윤진실</t>
  </si>
  <si>
    <t>PDE250055057</t>
  </si>
  <si>
    <t>신정은</t>
  </si>
  <si>
    <t>PDE250055058</t>
  </si>
  <si>
    <t>이해서</t>
  </si>
  <si>
    <t>PDE250055059</t>
  </si>
  <si>
    <t>한은영</t>
  </si>
  <si>
    <t>PDE250055060</t>
  </si>
  <si>
    <t>2025090165694821-2</t>
  </si>
  <si>
    <t>PDE250055585</t>
  </si>
  <si>
    <t>박정숙</t>
  </si>
  <si>
    <t>PDE250055587</t>
  </si>
  <si>
    <t>신경희</t>
  </si>
  <si>
    <t>PDE250055588</t>
  </si>
  <si>
    <t>20250905164629330MO</t>
  </si>
  <si>
    <t>PDE250055589</t>
  </si>
  <si>
    <t>주민정</t>
  </si>
  <si>
    <t>20250905135059668MO</t>
  </si>
  <si>
    <t>PDE250055578</t>
  </si>
  <si>
    <t>장은미</t>
  </si>
  <si>
    <t>PDE250055579</t>
  </si>
  <si>
    <t>유향선</t>
  </si>
  <si>
    <t>PDE250054673</t>
  </si>
  <si>
    <t>손영은</t>
  </si>
  <si>
    <t>20250902083309817MO</t>
  </si>
  <si>
    <t>PDE250055866</t>
  </si>
  <si>
    <t>김영아</t>
  </si>
  <si>
    <t>PDE250054427</t>
  </si>
  <si>
    <t>노금옥</t>
  </si>
  <si>
    <t>PDE250056734</t>
  </si>
  <si>
    <t>김용</t>
  </si>
  <si>
    <t>PDE250055586</t>
  </si>
  <si>
    <t>박화선</t>
  </si>
  <si>
    <t>PDE250055867</t>
  </si>
  <si>
    <t>유선희</t>
  </si>
  <si>
    <t>PDE250056493</t>
  </si>
  <si>
    <t>길태용</t>
  </si>
  <si>
    <t>20250903170529308MO</t>
  </si>
  <si>
    <t>PDE250056293</t>
  </si>
  <si>
    <t>박배진</t>
  </si>
  <si>
    <t>PDE250056295</t>
  </si>
  <si>
    <t>고은우</t>
  </si>
  <si>
    <t>PDE250056324</t>
  </si>
  <si>
    <t>권윤혜</t>
  </si>
  <si>
    <t>PDE250056486</t>
  </si>
  <si>
    <t>조혜은</t>
  </si>
  <si>
    <t>PDE250056487</t>
  </si>
  <si>
    <t>김정옥</t>
  </si>
  <si>
    <t>PDE250055868</t>
  </si>
  <si>
    <t>정재은</t>
  </si>
  <si>
    <t>PDE250056730</t>
  </si>
  <si>
    <t>서다혜</t>
  </si>
  <si>
    <t>PDE250056733</t>
  </si>
  <si>
    <t>배광위</t>
  </si>
  <si>
    <t>PDE250055584</t>
  </si>
  <si>
    <t>정혜민</t>
  </si>
  <si>
    <t>PDE250056294</t>
  </si>
  <si>
    <t>조수민</t>
  </si>
  <si>
    <t>PDE250056731</t>
  </si>
  <si>
    <t>김윤숙</t>
  </si>
  <si>
    <t>PDE250057455</t>
  </si>
  <si>
    <t>오정희</t>
  </si>
  <si>
    <t>PDE250057008</t>
  </si>
  <si>
    <t>김덕순</t>
  </si>
  <si>
    <t>PDE250057457</t>
  </si>
  <si>
    <t>이나라</t>
  </si>
  <si>
    <t>PDE250057456</t>
  </si>
  <si>
    <t>황주희</t>
  </si>
  <si>
    <t>PDE250057856</t>
  </si>
  <si>
    <t>김수환</t>
  </si>
  <si>
    <t>PDE250057857</t>
  </si>
  <si>
    <t>박윤진</t>
  </si>
  <si>
    <t>PDE250057859</t>
  </si>
  <si>
    <t>PDE250057866</t>
  </si>
  <si>
    <t>한송이</t>
  </si>
  <si>
    <t>PDE250058433</t>
  </si>
  <si>
    <t>이경원</t>
  </si>
  <si>
    <t>PDE250057007</t>
  </si>
  <si>
    <t>문용희</t>
  </si>
  <si>
    <t>PDE250056728</t>
  </si>
  <si>
    <t>노재기</t>
  </si>
  <si>
    <t>PDE250056729</t>
  </si>
  <si>
    <t>PDE250056732</t>
  </si>
  <si>
    <t>오다해</t>
  </si>
  <si>
    <t>PDE250057006</t>
  </si>
  <si>
    <t>김혜진</t>
  </si>
  <si>
    <t>PDE250057010</t>
  </si>
  <si>
    <t>심수연</t>
  </si>
  <si>
    <t>PDE250058435</t>
  </si>
  <si>
    <t>김가영</t>
  </si>
  <si>
    <t>PDE250058913</t>
  </si>
  <si>
    <t>하경애</t>
  </si>
  <si>
    <t>PDE250058914</t>
  </si>
  <si>
    <t>강선화</t>
  </si>
  <si>
    <t>PDE250058915</t>
  </si>
  <si>
    <t>양윤순</t>
  </si>
  <si>
    <t>PDE250058911</t>
  </si>
  <si>
    <t>김용기</t>
  </si>
  <si>
    <t>PDE250058912</t>
  </si>
  <si>
    <t>PDE250058434</t>
  </si>
  <si>
    <t>오일찬</t>
  </si>
  <si>
    <t>PDE250058471</t>
  </si>
  <si>
    <t>백정선</t>
  </si>
  <si>
    <t>PDE250058472</t>
  </si>
  <si>
    <t>강승연</t>
  </si>
  <si>
    <t>PDE250057868</t>
  </si>
  <si>
    <t>안진희</t>
  </si>
  <si>
    <t>PDE250057867</t>
  </si>
  <si>
    <t>김현주</t>
  </si>
  <si>
    <t>PDE250057865</t>
  </si>
  <si>
    <t>서영욱</t>
  </si>
  <si>
    <t>PDE250057864</t>
  </si>
  <si>
    <t>PDE250057863</t>
  </si>
  <si>
    <t>엄미영</t>
  </si>
  <si>
    <t>PDE250057862</t>
  </si>
  <si>
    <t>김보람</t>
  </si>
  <si>
    <t>PDE250057861</t>
  </si>
  <si>
    <t>문제길</t>
  </si>
  <si>
    <t>PDE250058473</t>
  </si>
  <si>
    <t>정선우</t>
  </si>
  <si>
    <t>PDE250057858</t>
  </si>
  <si>
    <t>노화정</t>
  </si>
  <si>
    <t>PDE250057860</t>
  </si>
  <si>
    <t>최상진</t>
  </si>
  <si>
    <t>PDE250057869</t>
  </si>
  <si>
    <t>이지영</t>
  </si>
  <si>
    <t>PDE250059117</t>
  </si>
  <si>
    <t>성민영</t>
  </si>
  <si>
    <t>PDE250059118</t>
  </si>
  <si>
    <t>박해영</t>
  </si>
  <si>
    <t>PDE250059120</t>
  </si>
  <si>
    <t>문정회</t>
  </si>
  <si>
    <t>PDE250059123</t>
  </si>
  <si>
    <t>박찬희</t>
  </si>
  <si>
    <t>PDE250058474</t>
  </si>
  <si>
    <t>한종관</t>
  </si>
  <si>
    <t>PDE250059126</t>
  </si>
  <si>
    <t>권은영</t>
  </si>
  <si>
    <t>PDE250059114</t>
  </si>
  <si>
    <t>김미래</t>
  </si>
  <si>
    <t>PDE250059115</t>
  </si>
  <si>
    <t>김은주</t>
  </si>
  <si>
    <t>PDE250059116</t>
  </si>
  <si>
    <t>손윤수</t>
  </si>
  <si>
    <t>PDE250059124</t>
  </si>
  <si>
    <t>양지영</t>
  </si>
  <si>
    <t>PDE250059244</t>
  </si>
  <si>
    <t>김민재</t>
  </si>
  <si>
    <t>PDE250060573</t>
  </si>
  <si>
    <t>방두원</t>
  </si>
  <si>
    <t>PDE250057009</t>
  </si>
  <si>
    <t>2025090862114121-2</t>
  </si>
  <si>
    <t>PDE250060574</t>
  </si>
  <si>
    <t>2025091559923541-2</t>
  </si>
  <si>
    <t>PDE250059380</t>
  </si>
  <si>
    <t>황나임</t>
  </si>
  <si>
    <t>PDE250059520</t>
  </si>
  <si>
    <t>20250923230335265MO</t>
  </si>
  <si>
    <t>PDE250059521</t>
  </si>
  <si>
    <t>20250922134213710MO</t>
  </si>
  <si>
    <t>PDE250059522</t>
  </si>
  <si>
    <t>20250922133831829MO</t>
  </si>
  <si>
    <t>PDE250059523</t>
  </si>
  <si>
    <t>20250922211334812MO</t>
  </si>
  <si>
    <t>PDE250059524</t>
  </si>
  <si>
    <t>안혜영</t>
  </si>
  <si>
    <t>20250923083215567MO</t>
  </si>
  <si>
    <t>PDE250059525</t>
  </si>
  <si>
    <t>20250922165241406MO</t>
  </si>
  <si>
    <t>PDE250059526</t>
  </si>
  <si>
    <t>김규원</t>
  </si>
  <si>
    <t>PDE250059374</t>
  </si>
  <si>
    <t>김은숙</t>
  </si>
  <si>
    <t>PDE250059375</t>
  </si>
  <si>
    <t>이상옥</t>
  </si>
  <si>
    <t>PDE250059376</t>
  </si>
  <si>
    <t>신유정</t>
  </si>
  <si>
    <t>PDE250059377</t>
  </si>
  <si>
    <t>이미애</t>
  </si>
  <si>
    <t>PDE250059378</t>
  </si>
  <si>
    <t>배재영</t>
  </si>
  <si>
    <t>PDE250059119</t>
  </si>
  <si>
    <t>PDE250059121</t>
  </si>
  <si>
    <t>김정원</t>
  </si>
  <si>
    <t>목록오류후일반전환-존재하지않는HS</t>
  </si>
  <si>
    <t>PDE250059122</t>
  </si>
  <si>
    <t>이주현</t>
  </si>
  <si>
    <t>PDE250059125</t>
  </si>
  <si>
    <t>제유진</t>
  </si>
  <si>
    <t>PDE250059529</t>
  </si>
  <si>
    <t>유영숙</t>
  </si>
  <si>
    <t>20250924012331842MC</t>
  </si>
  <si>
    <t xml:space="preserve"> </t>
  </si>
  <si>
    <t>PARK,MIN-KYUNG / 1123287</t>
  </si>
  <si>
    <t>DEFFER</t>
    <phoneticPr fontId="0" type="noConversion"/>
  </si>
  <si>
    <t>C.WT</t>
    <phoneticPr fontId="0" type="noConversion"/>
  </si>
  <si>
    <t>V.WT</t>
    <phoneticPr fontId="0" type="noConversion"/>
  </si>
  <si>
    <t>G.WT</t>
    <phoneticPr fontId="0" type="noConversion"/>
  </si>
  <si>
    <t>합계 : C.WT</t>
  </si>
  <si>
    <t>합계 : V.WT</t>
  </si>
  <si>
    <t>합계 : G.WT(Sell)</t>
  </si>
  <si>
    <r>
      <t>온보드</t>
    </r>
    <r>
      <rPr>
        <sz val="10"/>
        <color rgb="FF000000"/>
        <rFont val="맑은 고딕"/>
        <family val="3"/>
        <charset val="129"/>
      </rPr>
      <t>/AWB</t>
    </r>
  </si>
  <si>
    <t>환율 1.13 $ / 1 EUR</t>
  </si>
  <si>
    <t>reamrk</t>
    <phoneticPr fontId="1" type="noConversion"/>
  </si>
  <si>
    <t>spot 금액</t>
    <phoneticPr fontId="1" type="noConversion"/>
  </si>
  <si>
    <t>Total (Eur)</t>
    <phoneticPr fontId="1" type="noConversion"/>
  </si>
  <si>
    <t>매입단가</t>
    <phoneticPr fontId="1" type="noConversion"/>
  </si>
  <si>
    <r>
      <t>단위</t>
    </r>
    <r>
      <rPr>
        <b/>
        <u/>
        <sz val="10"/>
        <color rgb="FF000000"/>
        <rFont val="맑은 고딕"/>
        <family val="3"/>
        <charset val="129"/>
      </rPr>
      <t xml:space="preserve"> kg</t>
    </r>
  </si>
  <si>
    <t>판토스 현장 계측 자료
(항공팔레트 bild up위해 정확히 측정해야 함)</t>
    <phoneticPr fontId="0" type="noConversion"/>
  </si>
  <si>
    <r>
      <t xml:space="preserve">SYSTEM </t>
    </r>
    <r>
      <rPr>
        <b/>
        <sz val="10"/>
        <color rgb="FF000000"/>
        <rFont val="맑은 고딕"/>
        <family val="3"/>
        <charset val="129"/>
      </rPr>
      <t>자료</t>
    </r>
    <r>
      <rPr>
        <b/>
        <sz val="10"/>
        <color rgb="FF000000"/>
        <rFont val="Tahoma"/>
        <family val="2"/>
      </rPr>
      <t xml:space="preserve"> (E-Pantos) 09</t>
    </r>
    <r>
      <rPr>
        <b/>
        <sz val="10"/>
        <color rgb="FF000000"/>
        <rFont val="맑은 고딕"/>
        <family val="3"/>
        <charset val="129"/>
      </rPr>
      <t>월</t>
    </r>
  </si>
  <si>
    <t>MISOROMAN</t>
  </si>
  <si>
    <t>DEFFER</t>
  </si>
  <si>
    <t>회사</t>
  </si>
  <si>
    <t>g.wt</t>
  </si>
  <si>
    <t>높이(H)</t>
  </si>
  <si>
    <t>세로(B)</t>
  </si>
  <si>
    <t>가로(L)</t>
  </si>
  <si>
    <t>SCAN</t>
  </si>
  <si>
    <t>MDM</t>
  </si>
  <si>
    <t>회사(Versender)</t>
  </si>
  <si>
    <t>고객 업로드 자료</t>
  </si>
  <si>
    <t>IMB 계측자료</t>
  </si>
  <si>
    <t>IMB(계측) - Kunde(고객)</t>
  </si>
  <si>
    <t>TOTAL:</t>
  </si>
  <si>
    <t>count</t>
  </si>
  <si>
    <t>IMB NO</t>
  </si>
  <si>
    <t>Abhol Datum 
(픽업 날짜)</t>
  </si>
  <si>
    <t>PLT</t>
  </si>
  <si>
    <t>TOTAL</t>
    <phoneticPr fontId="41" type="noConversion"/>
  </si>
  <si>
    <t>GP</t>
  </si>
  <si>
    <t>REMARK</t>
  </si>
  <si>
    <t>금액 (USD)</t>
    <phoneticPr fontId="41" type="noConversion"/>
  </si>
  <si>
    <t>HAWB No</t>
    <phoneticPr fontId="41" type="noConversion"/>
  </si>
  <si>
    <t xml:space="preserve">1EUR: </t>
    <phoneticPr fontId="41" type="noConversion"/>
  </si>
  <si>
    <t>PLT DIFFER SPOT_2025.09</t>
  </si>
  <si>
    <t>PDE250052633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</si>
</sst>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_-* #,##0.00\ [$€-407]_-;\-* #,##0.00\ [$€-407]_-;_-* &quot;-&quot;??\ [$€-407]_-;_-@_-"/>
    <numFmt numFmtId="178" formatCode="[$€-2]\ #,##0.00"/>
    <numFmt numFmtId="179" formatCode="&quot;₩&quot;#,##0_);[Red]\(&quot;₩&quot;#,##0\)"/>
    <numFmt numFmtId="180" formatCode="_-* #,##0.0_-;\-* #,##0.0_-;_-* &quot;-&quot;_-;_-@_-"/>
    <numFmt numFmtId="181" formatCode="0.00_);[Red]\(0.00\)"/>
    <numFmt numFmtId="182" formatCode="#,##0.0_ "/>
    <numFmt numFmtId="183" formatCode="_-[$₩-412]* #,##0_-;\-[$₩-412]* #,##0_-;_-[$₩-412]* &quot;-&quot;??_-;_-@_-"/>
    <numFmt numFmtId="184" formatCode="_-[$€-2]\ * #,##0.00_-;\-[$€-2]\ * #,##0.00_-;_-[$€-2]\ * &quot;-&quot;??_-;_-@_-"/>
    <numFmt numFmtId="185" formatCode="_-[$₩-412]* #,##0.00_-;\-[$₩-412]* #,##0.00_-;_-[$₩-412]* &quot;-&quot;??_-;_-@_-"/>
    <numFmt numFmtId="186" formatCode="_-[$$-409]* #,##0.00_ ;_-[$$-409]* \-#,##0.00\ ;_-[$$-409]* &quot;-&quot;??_ ;_-@_ "/>
    <numFmt numFmtId="187" formatCode="_-[$€-2]\ * #,##0.000_-;\-[$€-2]\ * #,##0.000_-;_-[$€-2]\ * &quot;-&quot;??_-;_-@_-"/>
    <numFmt numFmtId="188" formatCode="_-* #,##0.00_-;\-* #,##0.00_-;_-* &quot;-&quot;_-;_-@_-"/>
    <numFmt numFmtId="189" formatCode="0.0"/>
  </numFmts>
  <fonts count="7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b/>
      <sz val="10"/>
      <name val="Calibri"/>
      <family val="2"/>
    </font>
    <font>
      <b/>
      <sz val="10"/>
      <name val="맑은 고딕"/>
      <family val="2"/>
      <charset val="129"/>
    </font>
    <font>
      <b/>
      <sz val="10"/>
      <name val="맑은 고딕"/>
      <family val="3"/>
      <charset val="129"/>
    </font>
    <font>
      <b/>
      <sz val="10"/>
      <name val="Calibri"/>
      <family val="3"/>
      <charset val="129"/>
    </font>
    <font>
      <b/>
      <sz val="10"/>
      <name val="Calibri"/>
      <family val="3"/>
    </font>
    <font>
      <b/>
      <sz val="9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8"/>
      <color theme="10"/>
      <name val="Arial"/>
      <family val="2"/>
    </font>
    <font>
      <sz val="11"/>
      <name val="맑은 고딕"/>
      <family val="2"/>
      <charset val="129"/>
    </font>
    <font>
      <b/>
      <sz val="12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LG스마트체 Regular"/>
      <family val="3"/>
      <charset val="129"/>
    </font>
    <font>
      <sz val="11"/>
      <name val="LG스마트체 Regular"/>
      <family val="3"/>
      <charset val="129"/>
    </font>
    <font>
      <sz val="10"/>
      <color rgb="FF000000"/>
      <name val="Tahoma"/>
      <family val="2"/>
    </font>
    <font>
      <b/>
      <sz val="11"/>
      <color indexed="8"/>
      <name val="LG스마트체 Regular"/>
      <family val="3"/>
      <charset val="129"/>
    </font>
    <font>
      <b/>
      <sz val="11"/>
      <color rgb="FFEE0000"/>
      <name val="맑은 고딕"/>
      <family val="3"/>
      <charset val="129"/>
      <scheme val="minor"/>
    </font>
    <font>
      <sz val="11"/>
      <color theme="0"/>
      <name val="Calibri"/>
      <family val="2"/>
    </font>
    <font>
      <b/>
      <sz val="11"/>
      <color rgb="FF000000"/>
      <name val="Calibri"/>
      <family val="2"/>
      <charset val="129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9"/>
      <color rgb="FF000000"/>
      <name val="Tahoma"/>
      <family val="2"/>
    </font>
    <font>
      <b/>
      <sz val="10"/>
      <color rgb="FF000000"/>
      <name val="맑은 고딕"/>
      <family val="3"/>
      <charset val="129"/>
    </font>
    <font>
      <b/>
      <u/>
      <sz val="10"/>
      <color rgb="FF000000"/>
      <name val="Tahoma"/>
      <family val="2"/>
    </font>
    <font>
      <b/>
      <u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0"/>
      <color theme="4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b/>
      <sz val="8"/>
      <name val="맑은 고딕"/>
      <family val="2"/>
      <scheme val="minor"/>
    </font>
    <font>
      <sz val="10"/>
      <color theme="4"/>
      <name val="맑은 고딕"/>
      <family val="2"/>
      <scheme val="minor"/>
    </font>
    <font>
      <b/>
      <sz val="8"/>
      <color rgb="FFFF0000"/>
      <name val="맑은 고딕"/>
      <family val="2"/>
      <scheme val="minor"/>
    </font>
    <font>
      <b/>
      <sz val="11"/>
      <color theme="8" tint="-0.499984740745262"/>
      <name val="맑은 고딕"/>
      <family val="2"/>
      <scheme val="minor"/>
    </font>
    <font>
      <b/>
      <sz val="9"/>
      <color theme="4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  <font>
      <b/>
      <sz val="9"/>
      <name val="맑은 고딕"/>
      <family val="2"/>
      <scheme val="minor"/>
    </font>
    <font>
      <sz val="9"/>
      <color theme="4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b/>
      <sz val="15"/>
      <color indexed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/>
      <top style="double">
        <color auto="1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2" borderId="0"/>
    <xf numFmtId="42" fontId="11" fillId="2" borderId="0" applyFont="0" applyFill="0" applyBorder="0" applyAlignment="0" applyProtection="0"/>
    <xf numFmtId="41" fontId="11" fillId="2" borderId="0" applyFont="0" applyFill="0" applyBorder="0" applyAlignment="0" applyProtection="0">
      <alignment vertical="center"/>
    </xf>
    <xf numFmtId="0" fontId="14" fillId="2" borderId="0">
      <alignment vertical="center"/>
    </xf>
    <xf numFmtId="41" fontId="14" fillId="2" borderId="0" applyFont="0" applyFill="0" applyBorder="0" applyAlignment="0" applyProtection="0">
      <alignment vertical="center"/>
    </xf>
    <xf numFmtId="0" fontId="6" fillId="2" borderId="0">
      <alignment vertical="center"/>
    </xf>
    <xf numFmtId="0" fontId="15" fillId="2" borderId="0"/>
    <xf numFmtId="0" fontId="11" fillId="2" borderId="0"/>
    <xf numFmtId="42" fontId="11" fillId="2" borderId="0" applyFont="0" applyFill="0" applyBorder="0" applyAlignment="0" applyProtection="0"/>
    <xf numFmtId="41" fontId="11" fillId="2" borderId="0">
      <alignment vertical="top"/>
    </xf>
    <xf numFmtId="0" fontId="16" fillId="2" borderId="0" applyNumberFormat="0" applyFill="0" applyBorder="0" applyAlignment="0" applyProtection="0"/>
    <xf numFmtId="9" fontId="11" fillId="2" borderId="0" applyFont="0" applyFill="0" applyBorder="0" applyAlignment="0" applyProtection="0">
      <alignment vertical="center"/>
    </xf>
    <xf numFmtId="0" fontId="9" fillId="2" borderId="0">
      <alignment vertical="center"/>
    </xf>
    <xf numFmtId="0" fontId="44" fillId="2" borderId="0">
      <alignment vertical="center"/>
    </xf>
    <xf numFmtId="41" fontId="5" fillId="2" borderId="0" applyFont="0" applyFill="0" applyBorder="0" applyAlignment="0" applyProtection="0">
      <alignment vertical="center"/>
    </xf>
    <xf numFmtId="0" fontId="5" fillId="2" borderId="0">
      <alignment vertical="center"/>
    </xf>
    <xf numFmtId="0" fontId="5" fillId="2" borderId="0">
      <alignment vertical="center"/>
    </xf>
    <xf numFmtId="41" fontId="4" fillId="2" borderId="0" applyFont="0" applyFill="0" applyBorder="0" applyAlignment="0" applyProtection="0">
      <alignment vertical="center"/>
    </xf>
    <xf numFmtId="0" fontId="4" fillId="2" borderId="0">
      <alignment vertical="center"/>
    </xf>
    <xf numFmtId="0" fontId="4" fillId="2" borderId="0">
      <alignment vertical="center"/>
    </xf>
    <xf numFmtId="41" fontId="3" fillId="2" borderId="0" applyFont="0" applyFill="0" applyBorder="0" applyAlignment="0" applyProtection="0"/>
    <xf numFmtId="0" fontId="3" fillId="2" borderId="0"/>
    <xf numFmtId="0" fontId="2" fillId="2" borderId="0"/>
    <xf numFmtId="41" fontId="2" fillId="2" borderId="0" applyFont="0" applyFill="0" applyBorder="0" applyAlignment="0" applyProtection="0"/>
    <xf numFmtId="0" fontId="1" fillId="2" borderId="0"/>
    <xf numFmtId="41" fontId="1" fillId="2" borderId="0" applyFont="0" applyFill="0" applyBorder="0" applyAlignment="0" applyProtection="0"/>
    <xf numFmtId="0" fontId="9" fillId="2" borderId="0"/>
    <xf numFmtId="42" fontId="1" fillId="2" borderId="0" applyFont="0" applyFill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8" xfId="0" applyFont="1" applyBorder="1" applyAlignment="1">
      <alignment horizontal="right" vertical="center"/>
    </xf>
    <xf numFmtId="0" fontId="12" fillId="5" borderId="13" xfId="0" applyFont="1" applyFill="1" applyBorder="1">
      <alignment vertical="center"/>
    </xf>
    <xf numFmtId="0" fontId="12" fillId="5" borderId="14" xfId="0" applyFont="1" applyFill="1" applyBorder="1">
      <alignment vertical="center"/>
    </xf>
    <xf numFmtId="0" fontId="12" fillId="5" borderId="15" xfId="0" applyFont="1" applyFill="1" applyBorder="1">
      <alignment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176" fontId="8" fillId="0" borderId="16" xfId="0" applyNumberFormat="1" applyFont="1" applyBorder="1" applyAlignment="1"/>
    <xf numFmtId="176" fontId="8" fillId="0" borderId="16" xfId="0" applyNumberFormat="1" applyFont="1" applyBorder="1" applyAlignment="1">
      <alignment horizontal="center"/>
    </xf>
    <xf numFmtId="41" fontId="0" fillId="0" borderId="9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11" xfId="1" applyFont="1" applyBorder="1" applyAlignment="1">
      <alignment horizontal="right" vertical="center"/>
    </xf>
    <xf numFmtId="41" fontId="0" fillId="0" borderId="19" xfId="1" applyFont="1" applyBorder="1" applyAlignment="1">
      <alignment horizontal="right" vertical="center"/>
    </xf>
    <xf numFmtId="177" fontId="18" fillId="4" borderId="12" xfId="2" applyNumberFormat="1" applyFont="1" applyFill="1" applyBorder="1" applyAlignment="1">
      <alignment horizontal="center" vertical="center" wrapText="1"/>
    </xf>
    <xf numFmtId="0" fontId="18" fillId="6" borderId="0" xfId="0" applyFont="1" applyFill="1" applyAlignment="1"/>
    <xf numFmtId="0" fontId="18" fillId="3" borderId="0" xfId="0" applyFont="1" applyFill="1" applyAlignment="1"/>
    <xf numFmtId="176" fontId="18" fillId="6" borderId="0" xfId="0" applyNumberFormat="1" applyFont="1" applyFill="1" applyAlignment="1"/>
    <xf numFmtId="177" fontId="21" fillId="4" borderId="12" xfId="2" applyNumberFormat="1" applyFont="1" applyFill="1" applyBorder="1" applyAlignment="1">
      <alignment horizontal="center" vertical="center" wrapText="1"/>
    </xf>
    <xf numFmtId="177" fontId="19" fillId="4" borderId="12" xfId="2" applyNumberFormat="1" applyFont="1" applyFill="1" applyBorder="1" applyAlignment="1">
      <alignment horizontal="center" vertical="center" wrapText="1"/>
    </xf>
    <xf numFmtId="177" fontId="18" fillId="4" borderId="12" xfId="2" quotePrefix="1" applyNumberFormat="1" applyFont="1" applyFill="1" applyBorder="1" applyAlignment="1">
      <alignment horizontal="left" vertical="center" wrapText="1"/>
    </xf>
    <xf numFmtId="177" fontId="7" fillId="4" borderId="12" xfId="2" applyNumberFormat="1" applyFont="1" applyFill="1" applyBorder="1" applyAlignment="1">
      <alignment horizontal="center" vertical="center" wrapText="1"/>
    </xf>
    <xf numFmtId="181" fontId="8" fillId="0" borderId="16" xfId="0" applyNumberFormat="1" applyFont="1" applyBorder="1" applyAlignment="1"/>
    <xf numFmtId="0" fontId="0" fillId="2" borderId="22" xfId="0" applyFill="1" applyBorder="1" applyAlignment="1">
      <alignment horizontal="left"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>
      <alignment vertical="center"/>
    </xf>
    <xf numFmtId="42" fontId="23" fillId="4" borderId="12" xfId="4" applyFont="1" applyFill="1" applyBorder="1" applyAlignment="1">
      <alignment horizontal="center" vertical="center" wrapText="1"/>
    </xf>
    <xf numFmtId="0" fontId="25" fillId="2" borderId="30" xfId="10" applyFont="1" applyBorder="1" applyAlignment="1">
      <alignment vertical="center"/>
    </xf>
    <xf numFmtId="0" fontId="25" fillId="2" borderId="0" xfId="10" applyFont="1" applyAlignment="1">
      <alignment vertical="center"/>
    </xf>
    <xf numFmtId="0" fontId="25" fillId="2" borderId="32" xfId="10" applyFont="1" applyBorder="1" applyAlignment="1">
      <alignment vertical="center"/>
    </xf>
    <xf numFmtId="0" fontId="29" fillId="2" borderId="1" xfId="10" applyFont="1" applyBorder="1" applyAlignment="1">
      <alignment horizontal="left" vertical="center" wrapText="1"/>
    </xf>
    <xf numFmtId="0" fontId="30" fillId="2" borderId="1" xfId="10" applyFont="1" applyBorder="1" applyAlignment="1">
      <alignment horizontal="left" vertical="center" wrapText="1"/>
    </xf>
    <xf numFmtId="14" fontId="30" fillId="2" borderId="40" xfId="10" applyNumberFormat="1" applyFont="1" applyBorder="1" applyAlignment="1">
      <alignment horizontal="left" vertical="center" wrapText="1"/>
    </xf>
    <xf numFmtId="0" fontId="30" fillId="2" borderId="40" xfId="10" applyFont="1" applyBorder="1" applyAlignment="1">
      <alignment horizontal="left" vertical="center" wrapText="1"/>
    </xf>
    <xf numFmtId="0" fontId="31" fillId="2" borderId="31" xfId="3" applyFont="1" applyBorder="1" applyAlignment="1">
      <alignment vertical="center"/>
    </xf>
    <xf numFmtId="0" fontId="25" fillId="2" borderId="0" xfId="3" applyFont="1" applyAlignment="1">
      <alignment vertical="center"/>
    </xf>
    <xf numFmtId="0" fontId="25" fillId="2" borderId="32" xfId="3" applyFont="1" applyBorder="1" applyAlignment="1">
      <alignment vertical="center"/>
    </xf>
    <xf numFmtId="0" fontId="33" fillId="8" borderId="40" xfId="3" applyFont="1" applyFill="1" applyBorder="1" applyAlignment="1">
      <alignment horizontal="center" vertical="center" wrapText="1"/>
    </xf>
    <xf numFmtId="0" fontId="28" fillId="2" borderId="32" xfId="3" applyFont="1" applyBorder="1" applyAlignment="1">
      <alignment vertical="center"/>
    </xf>
    <xf numFmtId="0" fontId="28" fillId="2" borderId="0" xfId="3" applyFont="1" applyAlignment="1">
      <alignment vertical="center"/>
    </xf>
    <xf numFmtId="177" fontId="34" fillId="4" borderId="40" xfId="11" applyNumberFormat="1" applyFont="1" applyFill="1" applyBorder="1" applyAlignment="1">
      <alignment horizontal="right" vertical="center" wrapText="1"/>
    </xf>
    <xf numFmtId="177" fontId="32" fillId="9" borderId="40" xfId="11" applyNumberFormat="1" applyFont="1" applyFill="1" applyBorder="1" applyAlignment="1">
      <alignment horizontal="right" vertical="center"/>
    </xf>
    <xf numFmtId="0" fontId="28" fillId="2" borderId="42" xfId="3" applyFont="1" applyBorder="1" applyAlignment="1">
      <alignment vertical="center"/>
    </xf>
    <xf numFmtId="41" fontId="25" fillId="4" borderId="31" xfId="12" applyFont="1" applyFill="1" applyBorder="1" applyAlignment="1">
      <alignment horizontal="center" vertical="center"/>
    </xf>
    <xf numFmtId="41" fontId="25" fillId="4" borderId="0" xfId="12" applyFont="1" applyFill="1" applyAlignment="1">
      <alignment horizontal="center" vertical="center"/>
    </xf>
    <xf numFmtId="0" fontId="25" fillId="4" borderId="0" xfId="11" applyNumberFormat="1" applyFont="1" applyFill="1" applyBorder="1" applyAlignment="1">
      <alignment horizontal="center" vertical="center" wrapText="1"/>
    </xf>
    <xf numFmtId="0" fontId="30" fillId="2" borderId="0" xfId="10" applyFont="1" applyAlignment="1">
      <alignment vertical="center" wrapText="1"/>
    </xf>
    <xf numFmtId="0" fontId="30" fillId="2" borderId="0" xfId="10" applyFont="1" applyAlignment="1">
      <alignment vertical="center"/>
    </xf>
    <xf numFmtId="0" fontId="35" fillId="2" borderId="32" xfId="13" quotePrefix="1" applyNumberFormat="1" applyFont="1" applyBorder="1" applyAlignment="1">
      <alignment vertical="center"/>
    </xf>
    <xf numFmtId="0" fontId="30" fillId="2" borderId="47" xfId="10" applyFont="1" applyBorder="1" applyAlignment="1">
      <alignment vertical="center" wrapText="1"/>
    </xf>
    <xf numFmtId="0" fontId="30" fillId="2" borderId="47" xfId="10" applyFont="1" applyBorder="1" applyAlignment="1">
      <alignment vertical="center"/>
    </xf>
    <xf numFmtId="0" fontId="30" fillId="2" borderId="42" xfId="10" applyFont="1" applyBorder="1" applyAlignment="1">
      <alignment vertical="center"/>
    </xf>
    <xf numFmtId="0" fontId="11" fillId="2" borderId="0" xfId="3"/>
    <xf numFmtId="183" fontId="8" fillId="0" borderId="16" xfId="0" applyNumberFormat="1" applyFont="1" applyBorder="1" applyAlignment="1">
      <alignment horizontal="center"/>
    </xf>
    <xf numFmtId="180" fontId="0" fillId="0" borderId="3" xfId="1" applyNumberFormat="1" applyFont="1" applyBorder="1" applyAlignment="1">
      <alignment horizontal="center" vertical="center"/>
    </xf>
    <xf numFmtId="180" fontId="0" fillId="0" borderId="5" xfId="1" applyNumberFormat="1" applyFont="1" applyBorder="1" applyAlignment="1">
      <alignment horizontal="center" vertical="center"/>
    </xf>
    <xf numFmtId="0" fontId="8" fillId="0" borderId="0" xfId="0" applyFont="1" applyAlignment="1"/>
    <xf numFmtId="3" fontId="8" fillId="0" borderId="0" xfId="0" applyNumberFormat="1" applyFont="1" applyAlignment="1"/>
    <xf numFmtId="4" fontId="8" fillId="0" borderId="0" xfId="0" applyNumberFormat="1" applyFont="1" applyAlignment="1"/>
    <xf numFmtId="0" fontId="8" fillId="0" borderId="0" xfId="0" applyFont="1">
      <alignment vertical="center"/>
    </xf>
    <xf numFmtId="0" fontId="36" fillId="0" borderId="0" xfId="0" applyFont="1">
      <alignment vertical="center"/>
    </xf>
    <xf numFmtId="2" fontId="7" fillId="3" borderId="0" xfId="0" applyNumberFormat="1" applyFont="1" applyFill="1" applyAlignment="1">
      <alignment horizontal="right" vertical="center"/>
    </xf>
    <xf numFmtId="176" fontId="8" fillId="0" borderId="0" xfId="0" applyNumberFormat="1" applyFont="1">
      <alignment vertical="center"/>
    </xf>
    <xf numFmtId="41" fontId="8" fillId="0" borderId="0" xfId="1" applyFont="1">
      <alignment vertical="center"/>
    </xf>
    <xf numFmtId="184" fontId="7" fillId="3" borderId="0" xfId="1" applyNumberFormat="1" applyFont="1" applyFill="1">
      <alignment vertical="center"/>
    </xf>
    <xf numFmtId="179" fontId="37" fillId="3" borderId="1" xfId="1" applyNumberFormat="1" applyFont="1" applyFill="1" applyBorder="1">
      <alignment vertical="center"/>
    </xf>
    <xf numFmtId="0" fontId="7" fillId="0" borderId="0" xfId="0" applyFont="1">
      <alignment vertical="center"/>
    </xf>
    <xf numFmtId="0" fontId="38" fillId="0" borderId="0" xfId="0" applyFont="1">
      <alignment vertical="center"/>
    </xf>
    <xf numFmtId="179" fontId="8" fillId="0" borderId="16" xfId="1" applyNumberFormat="1" applyFont="1" applyBorder="1">
      <alignment vertical="center"/>
    </xf>
    <xf numFmtId="178" fontId="8" fillId="0" borderId="0" xfId="1" applyNumberFormat="1" applyFont="1" applyBorder="1">
      <alignment vertical="center"/>
    </xf>
    <xf numFmtId="184" fontId="8" fillId="0" borderId="0" xfId="0" applyNumberFormat="1" applyFont="1">
      <alignment vertical="center"/>
    </xf>
    <xf numFmtId="183" fontId="39" fillId="0" borderId="0" xfId="0" applyNumberFormat="1" applyFont="1">
      <alignment vertical="center"/>
    </xf>
    <xf numFmtId="0" fontId="40" fillId="10" borderId="48" xfId="9" applyFont="1" applyFill="1" applyBorder="1" applyAlignment="1">
      <alignment horizontal="center" vertical="center"/>
    </xf>
    <xf numFmtId="176" fontId="40" fillId="10" borderId="48" xfId="9" applyNumberFormat="1" applyFont="1" applyFill="1" applyBorder="1" applyAlignment="1">
      <alignment horizontal="center" vertical="center"/>
    </xf>
    <xf numFmtId="0" fontId="40" fillId="10" borderId="1" xfId="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2" fillId="5" borderId="48" xfId="0" applyFont="1" applyFill="1" applyBorder="1" applyAlignment="1">
      <alignment horizontal="center" vertical="center"/>
    </xf>
    <xf numFmtId="0" fontId="42" fillId="0" borderId="0" xfId="0" applyFont="1">
      <alignment vertical="center"/>
    </xf>
    <xf numFmtId="183" fontId="43" fillId="0" borderId="0" xfId="0" applyNumberFormat="1" applyFont="1">
      <alignment vertical="center"/>
    </xf>
    <xf numFmtId="0" fontId="45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183" fontId="46" fillId="3" borderId="0" xfId="0" applyNumberFormat="1" applyFont="1" applyFill="1">
      <alignment vertical="center"/>
    </xf>
    <xf numFmtId="176" fontId="0" fillId="0" borderId="0" xfId="0" applyNumberFormat="1">
      <alignment vertical="center"/>
    </xf>
    <xf numFmtId="14" fontId="8" fillId="0" borderId="0" xfId="0" applyNumberFormat="1" applyFont="1" applyAlignment="1"/>
    <xf numFmtId="185" fontId="0" fillId="0" borderId="0" xfId="0" applyNumberFormat="1">
      <alignment vertical="center"/>
    </xf>
    <xf numFmtId="0" fontId="36" fillId="0" borderId="0" xfId="0" applyFont="1" applyAlignment="1"/>
    <xf numFmtId="41" fontId="47" fillId="0" borderId="0" xfId="1" applyFont="1">
      <alignment vertical="center"/>
    </xf>
    <xf numFmtId="14" fontId="8" fillId="0" borderId="0" xfId="0" applyNumberFormat="1" applyFont="1">
      <alignment vertical="center"/>
    </xf>
    <xf numFmtId="14" fontId="18" fillId="4" borderId="12" xfId="2" applyNumberFormat="1" applyFont="1" applyFill="1" applyBorder="1" applyAlignment="1">
      <alignment horizontal="center" vertical="center" wrapText="1"/>
    </xf>
    <xf numFmtId="14" fontId="8" fillId="0" borderId="16" xfId="0" applyNumberFormat="1" applyFont="1" applyBorder="1" applyAlignment="1"/>
    <xf numFmtId="0" fontId="1" fillId="2" borderId="0" xfId="27"/>
    <xf numFmtId="0" fontId="1" fillId="2" borderId="49" xfId="27" applyBorder="1"/>
    <xf numFmtId="0" fontId="1" fillId="2" borderId="46" xfId="27" applyBorder="1"/>
    <xf numFmtId="0" fontId="1" fillId="2" borderId="45" xfId="27" applyBorder="1"/>
    <xf numFmtId="14" fontId="1" fillId="2" borderId="45" xfId="27" applyNumberFormat="1" applyBorder="1"/>
    <xf numFmtId="0" fontId="1" fillId="2" borderId="40" xfId="27" applyBorder="1"/>
    <xf numFmtId="0" fontId="1" fillId="2" borderId="1" xfId="27" applyBorder="1"/>
    <xf numFmtId="0" fontId="1" fillId="2" borderId="33" xfId="27" applyBorder="1"/>
    <xf numFmtId="0" fontId="1" fillId="2" borderId="40" xfId="27" applyBorder="1" applyAlignment="1">
      <alignment horizontal="center"/>
    </xf>
    <xf numFmtId="14" fontId="1" fillId="2" borderId="33" xfId="27" applyNumberFormat="1" applyBorder="1"/>
    <xf numFmtId="16" fontId="1" fillId="2" borderId="0" xfId="27" applyNumberFormat="1"/>
    <xf numFmtId="0" fontId="1" fillId="2" borderId="40" xfId="27" applyBorder="1" applyAlignment="1">
      <alignment horizontal="center" vertical="center"/>
    </xf>
    <xf numFmtId="0" fontId="44" fillId="2" borderId="0" xfId="16">
      <alignment vertical="center"/>
    </xf>
    <xf numFmtId="0" fontId="48" fillId="2" borderId="0" xfId="27" applyFont="1" applyAlignment="1">
      <alignment vertical="center"/>
    </xf>
    <xf numFmtId="14" fontId="48" fillId="2" borderId="0" xfId="27" applyNumberFormat="1" applyFont="1" applyAlignment="1">
      <alignment horizontal="left" vertical="center"/>
    </xf>
    <xf numFmtId="0" fontId="44" fillId="2" borderId="50" xfId="16" applyBorder="1">
      <alignment vertical="center"/>
    </xf>
    <xf numFmtId="0" fontId="44" fillId="2" borderId="29" xfId="16" applyBorder="1">
      <alignment vertical="center"/>
    </xf>
    <xf numFmtId="0" fontId="44" fillId="2" borderId="28" xfId="16" applyBorder="1">
      <alignment vertical="center"/>
    </xf>
    <xf numFmtId="0" fontId="44" fillId="2" borderId="27" xfId="16" applyBorder="1">
      <alignment vertical="center"/>
    </xf>
    <xf numFmtId="0" fontId="49" fillId="2" borderId="52" xfId="16" applyFont="1" applyBorder="1">
      <alignment vertical="center"/>
    </xf>
    <xf numFmtId="0" fontId="50" fillId="2" borderId="53" xfId="16" applyFont="1" applyBorder="1" applyAlignment="1">
      <alignment horizontal="center" vertical="center"/>
    </xf>
    <xf numFmtId="0" fontId="44" fillId="2" borderId="54" xfId="16" applyBorder="1" applyAlignment="1">
      <alignment horizontal="center" vertical="center"/>
    </xf>
    <xf numFmtId="0" fontId="44" fillId="2" borderId="55" xfId="16" applyBorder="1" applyAlignment="1">
      <alignment horizontal="center" vertical="center"/>
    </xf>
    <xf numFmtId="0" fontId="50" fillId="2" borderId="56" xfId="16" applyFont="1" applyBorder="1" applyAlignment="1">
      <alignment horizontal="center" vertical="center"/>
    </xf>
    <xf numFmtId="0" fontId="52" fillId="2" borderId="1" xfId="16" applyFont="1" applyBorder="1">
      <alignment vertical="center"/>
    </xf>
    <xf numFmtId="186" fontId="50" fillId="11" borderId="1" xfId="16" applyNumberFormat="1" applyFont="1" applyFill="1" applyBorder="1">
      <alignment vertical="center"/>
    </xf>
    <xf numFmtId="184" fontId="53" fillId="2" borderId="1" xfId="16" applyNumberFormat="1" applyFont="1" applyBorder="1">
      <alignment vertical="center"/>
    </xf>
    <xf numFmtId="187" fontId="50" fillId="2" borderId="1" xfId="16" applyNumberFormat="1" applyFont="1" applyBorder="1">
      <alignment vertical="center"/>
    </xf>
    <xf numFmtId="188" fontId="49" fillId="11" borderId="59" xfId="28" applyNumberFormat="1" applyFont="1" applyFill="1" applyBorder="1" applyAlignment="1">
      <alignment vertical="center"/>
    </xf>
    <xf numFmtId="41" fontId="50" fillId="11" borderId="60" xfId="28" applyFont="1" applyFill="1" applyBorder="1" applyAlignment="1">
      <alignment vertical="center"/>
    </xf>
    <xf numFmtId="41" fontId="50" fillId="2" borderId="59" xfId="28" applyFont="1" applyFill="1" applyBorder="1" applyAlignment="1">
      <alignment vertical="center"/>
    </xf>
    <xf numFmtId="41" fontId="50" fillId="2" borderId="61" xfId="28" applyFont="1" applyFill="1" applyBorder="1" applyAlignment="1">
      <alignment vertical="center"/>
    </xf>
    <xf numFmtId="0" fontId="44" fillId="2" borderId="59" xfId="16" applyBorder="1">
      <alignment vertical="center"/>
    </xf>
    <xf numFmtId="0" fontId="44" fillId="2" borderId="61" xfId="16" applyBorder="1" applyAlignment="1">
      <alignment horizontal="left" vertical="center"/>
    </xf>
    <xf numFmtId="0" fontId="50" fillId="2" borderId="1" xfId="16" applyFont="1" applyBorder="1" applyAlignment="1">
      <alignment horizontal="center" vertical="center"/>
    </xf>
    <xf numFmtId="0" fontId="54" fillId="2" borderId="1" xfId="16" applyFont="1" applyBorder="1" applyAlignment="1">
      <alignment horizontal="center" vertical="center"/>
    </xf>
    <xf numFmtId="0" fontId="55" fillId="2" borderId="0" xfId="16" applyFont="1">
      <alignment vertical="center"/>
    </xf>
    <xf numFmtId="0" fontId="58" fillId="2" borderId="0" xfId="27" applyFont="1"/>
    <xf numFmtId="189" fontId="58" fillId="3" borderId="1" xfId="27" applyNumberFormat="1" applyFont="1" applyFill="1" applyBorder="1" applyAlignment="1">
      <alignment horizontal="center" vertical="center"/>
    </xf>
    <xf numFmtId="0" fontId="58" fillId="3" borderId="0" xfId="27" applyFont="1" applyFill="1"/>
    <xf numFmtId="189" fontId="59" fillId="3" borderId="1" xfId="27" applyNumberFormat="1" applyFont="1" applyFill="1" applyBorder="1" applyAlignment="1">
      <alignment horizontal="center" vertical="center"/>
    </xf>
    <xf numFmtId="0" fontId="59" fillId="3" borderId="1" xfId="27" applyFont="1" applyFill="1" applyBorder="1" applyAlignment="1">
      <alignment horizontal="center" vertical="center"/>
    </xf>
    <xf numFmtId="1" fontId="58" fillId="3" borderId="1" xfId="27" applyNumberFormat="1" applyFont="1" applyFill="1" applyBorder="1"/>
    <xf numFmtId="189" fontId="58" fillId="3" borderId="18" xfId="27" applyNumberFormat="1" applyFont="1" applyFill="1" applyBorder="1" applyAlignment="1">
      <alignment horizontal="center" vertical="center"/>
    </xf>
    <xf numFmtId="0" fontId="58" fillId="2" borderId="40" xfId="27" applyFont="1" applyBorder="1" applyAlignment="1">
      <alignment horizontal="center"/>
    </xf>
    <xf numFmtId="0" fontId="58" fillId="2" borderId="1" xfId="27" applyFont="1" applyBorder="1" applyAlignment="1">
      <alignment horizontal="center"/>
    </xf>
    <xf numFmtId="1" fontId="58" fillId="2" borderId="1" xfId="27" applyNumberFormat="1" applyFont="1" applyBorder="1" applyAlignment="1">
      <alignment horizontal="center"/>
    </xf>
    <xf numFmtId="1" fontId="58" fillId="2" borderId="33" xfId="27" applyNumberFormat="1" applyFont="1" applyBorder="1" applyAlignment="1">
      <alignment horizontal="center"/>
    </xf>
    <xf numFmtId="1" fontId="58" fillId="3" borderId="20" xfId="27" applyNumberFormat="1" applyFont="1" applyFill="1" applyBorder="1" applyAlignment="1">
      <alignment horizontal="center"/>
    </xf>
    <xf numFmtId="1" fontId="58" fillId="3" borderId="1" xfId="27" applyNumberFormat="1" applyFont="1" applyFill="1" applyBorder="1" applyAlignment="1">
      <alignment horizontal="center"/>
    </xf>
    <xf numFmtId="0" fontId="58" fillId="2" borderId="1" xfId="27" applyFont="1" applyBorder="1" applyAlignment="1">
      <alignment horizontal="center" vertical="center"/>
    </xf>
    <xf numFmtId="0" fontId="59" fillId="2" borderId="1" xfId="27" applyFont="1" applyBorder="1" applyAlignment="1">
      <alignment horizontal="center" vertical="center"/>
    </xf>
    <xf numFmtId="0" fontId="58" fillId="2" borderId="1" xfId="27" applyFont="1" applyBorder="1"/>
    <xf numFmtId="0" fontId="58" fillId="2" borderId="18" xfId="27" applyFont="1" applyBorder="1" applyAlignment="1">
      <alignment horizontal="center" vertical="center"/>
    </xf>
    <xf numFmtId="0" fontId="58" fillId="2" borderId="64" xfId="27" applyFont="1" applyBorder="1" applyAlignment="1">
      <alignment horizontal="center" vertical="center"/>
    </xf>
    <xf numFmtId="0" fontId="58" fillId="2" borderId="65" xfId="27" applyFont="1" applyBorder="1" applyAlignment="1">
      <alignment horizontal="center" vertical="center"/>
    </xf>
    <xf numFmtId="0" fontId="58" fillId="2" borderId="65" xfId="27" applyFont="1" applyBorder="1" applyAlignment="1">
      <alignment horizontal="center"/>
    </xf>
    <xf numFmtId="0" fontId="58" fillId="2" borderId="66" xfId="27" applyFont="1" applyBorder="1" applyAlignment="1">
      <alignment horizontal="center"/>
    </xf>
    <xf numFmtId="0" fontId="58" fillId="2" borderId="20" xfId="27" applyFont="1" applyBorder="1" applyAlignment="1">
      <alignment horizontal="center"/>
    </xf>
    <xf numFmtId="189" fontId="60" fillId="3" borderId="1" xfId="27" applyNumberFormat="1" applyFont="1" applyFill="1" applyBorder="1" applyAlignment="1">
      <alignment horizontal="center"/>
    </xf>
    <xf numFmtId="0" fontId="58" fillId="3" borderId="1" xfId="27" applyFont="1" applyFill="1" applyBorder="1" applyAlignment="1">
      <alignment horizontal="center"/>
    </xf>
    <xf numFmtId="0" fontId="58" fillId="3" borderId="18" xfId="27" applyFont="1" applyFill="1" applyBorder="1"/>
    <xf numFmtId="0" fontId="58" fillId="3" borderId="21" xfId="27" applyFont="1" applyFill="1" applyBorder="1"/>
    <xf numFmtId="0" fontId="58" fillId="3" borderId="35" xfId="27" applyFont="1" applyFill="1" applyBorder="1"/>
    <xf numFmtId="0" fontId="58" fillId="3" borderId="20" xfId="27" applyFont="1" applyFill="1" applyBorder="1"/>
    <xf numFmtId="0" fontId="59" fillId="3" borderId="1" xfId="27" applyFont="1" applyFill="1" applyBorder="1"/>
    <xf numFmtId="0" fontId="61" fillId="3" borderId="1" xfId="27" applyFont="1" applyFill="1" applyBorder="1" applyAlignment="1">
      <alignment horizontal="center" vertical="center"/>
    </xf>
    <xf numFmtId="189" fontId="62" fillId="2" borderId="1" xfId="27" applyNumberFormat="1" applyFont="1" applyBorder="1" applyAlignment="1">
      <alignment horizontal="center"/>
    </xf>
    <xf numFmtId="189" fontId="63" fillId="3" borderId="1" xfId="27" applyNumberFormat="1" applyFont="1" applyFill="1" applyBorder="1"/>
    <xf numFmtId="0" fontId="58" fillId="2" borderId="0" xfId="27" applyFont="1" applyAlignment="1">
      <alignment horizontal="center"/>
    </xf>
    <xf numFmtId="0" fontId="64" fillId="3" borderId="1" xfId="27" applyFont="1" applyFill="1" applyBorder="1" applyAlignment="1">
      <alignment horizontal="center" vertical="center"/>
    </xf>
    <xf numFmtId="189" fontId="58" fillId="2" borderId="0" xfId="27" applyNumberFormat="1" applyFont="1" applyAlignment="1">
      <alignment horizontal="center"/>
    </xf>
    <xf numFmtId="189" fontId="58" fillId="2" borderId="1" xfId="27" applyNumberFormat="1" applyFont="1" applyBorder="1" applyAlignment="1">
      <alignment horizontal="center"/>
    </xf>
    <xf numFmtId="189" fontId="58" fillId="3" borderId="1" xfId="27" applyNumberFormat="1" applyFont="1" applyFill="1" applyBorder="1" applyAlignment="1">
      <alignment horizontal="center"/>
    </xf>
    <xf numFmtId="0" fontId="58" fillId="3" borderId="18" xfId="27" applyFont="1" applyFill="1" applyBorder="1" applyAlignment="1">
      <alignment horizontal="center"/>
    </xf>
    <xf numFmtId="0" fontId="58" fillId="2" borderId="18" xfId="27" applyFont="1" applyBorder="1" applyAlignment="1">
      <alignment horizontal="center"/>
    </xf>
    <xf numFmtId="14" fontId="58" fillId="2" borderId="18" xfId="27" applyNumberFormat="1" applyFont="1" applyBorder="1" applyAlignment="1">
      <alignment horizontal="center" vertical="center" wrapText="1"/>
    </xf>
    <xf numFmtId="0" fontId="64" fillId="3" borderId="0" xfId="27" applyFont="1" applyFill="1"/>
    <xf numFmtId="0" fontId="61" fillId="3" borderId="1" xfId="27" applyFont="1" applyFill="1" applyBorder="1"/>
    <xf numFmtId="0" fontId="65" fillId="3" borderId="0" xfId="27" applyFont="1" applyFill="1"/>
    <xf numFmtId="0" fontId="58" fillId="9" borderId="40" xfId="27" applyFont="1" applyFill="1" applyBorder="1" applyAlignment="1">
      <alignment horizontal="center"/>
    </xf>
    <xf numFmtId="189" fontId="66" fillId="3" borderId="1" xfId="27" applyNumberFormat="1" applyFont="1" applyFill="1" applyBorder="1" applyAlignment="1">
      <alignment horizontal="center" vertical="center"/>
    </xf>
    <xf numFmtId="0" fontId="67" fillId="2" borderId="0" xfId="27" applyFont="1" applyAlignment="1">
      <alignment horizontal="center" vertical="center"/>
    </xf>
    <xf numFmtId="0" fontId="67" fillId="3" borderId="18" xfId="27" applyFont="1" applyFill="1" applyBorder="1" applyAlignment="1">
      <alignment horizontal="center" vertical="center"/>
    </xf>
    <xf numFmtId="0" fontId="68" fillId="3" borderId="1" xfId="27" applyFont="1" applyFill="1" applyBorder="1" applyAlignment="1">
      <alignment horizontal="center" vertical="center"/>
    </xf>
    <xf numFmtId="189" fontId="69" fillId="2" borderId="1" xfId="27" applyNumberFormat="1" applyFont="1" applyBorder="1" applyAlignment="1">
      <alignment horizontal="center" vertical="center"/>
    </xf>
    <xf numFmtId="189" fontId="70" fillId="3" borderId="1" xfId="27" applyNumberFormat="1" applyFont="1" applyFill="1" applyBorder="1" applyAlignment="1">
      <alignment horizontal="center" vertical="center"/>
    </xf>
    <xf numFmtId="0" fontId="58" fillId="9" borderId="1" xfId="27" applyFont="1" applyFill="1" applyBorder="1" applyAlignment="1">
      <alignment horizontal="center"/>
    </xf>
    <xf numFmtId="0" fontId="67" fillId="3" borderId="67" xfId="27" applyFont="1" applyFill="1" applyBorder="1" applyAlignment="1">
      <alignment horizontal="center" vertical="center"/>
    </xf>
    <xf numFmtId="176" fontId="8" fillId="0" borderId="0" xfId="0" applyNumberFormat="1" applyFont="1" applyAlignment="1"/>
    <xf numFmtId="0" fontId="9" fillId="2" borderId="0" xfId="29"/>
    <xf numFmtId="0" fontId="9" fillId="2" borderId="0" xfId="29" applyAlignment="1">
      <alignment horizontal="center" vertical="center"/>
    </xf>
    <xf numFmtId="186" fontId="9" fillId="2" borderId="0" xfId="29" applyNumberFormat="1" applyAlignment="1">
      <alignment horizontal="center" vertical="center"/>
    </xf>
    <xf numFmtId="184" fontId="9" fillId="2" borderId="0" xfId="29" applyNumberFormat="1" applyAlignment="1">
      <alignment horizontal="center" vertical="center"/>
    </xf>
    <xf numFmtId="186" fontId="9" fillId="13" borderId="68" xfId="29" applyNumberFormat="1" applyFill="1" applyBorder="1" applyAlignment="1">
      <alignment vertical="center"/>
    </xf>
    <xf numFmtId="186" fontId="9" fillId="13" borderId="37" xfId="29" applyNumberFormat="1" applyFill="1" applyBorder="1" applyAlignment="1">
      <alignment vertical="center"/>
    </xf>
    <xf numFmtId="186" fontId="9" fillId="13" borderId="1" xfId="30" applyNumberFormat="1" applyFont="1" applyFill="1" applyBorder="1" applyAlignment="1">
      <alignment horizontal="center" vertical="center"/>
    </xf>
    <xf numFmtId="0" fontId="9" fillId="13" borderId="17" xfId="29" applyFill="1" applyBorder="1" applyAlignment="1">
      <alignment horizontal="center" vertical="center"/>
    </xf>
    <xf numFmtId="186" fontId="9" fillId="14" borderId="48" xfId="29" applyNumberFormat="1" applyFill="1" applyBorder="1" applyAlignment="1">
      <alignment vertical="center"/>
    </xf>
    <xf numFmtId="1" fontId="71" fillId="14" borderId="1" xfId="29" applyNumberFormat="1" applyFont="1" applyFill="1" applyBorder="1" applyAlignment="1">
      <alignment vertical="center" wrapText="1"/>
    </xf>
    <xf numFmtId="186" fontId="9" fillId="2" borderId="48" xfId="29" applyNumberFormat="1" applyBorder="1" applyAlignment="1">
      <alignment vertical="center"/>
    </xf>
    <xf numFmtId="1" fontId="9" fillId="2" borderId="1" xfId="29" applyNumberFormat="1" applyBorder="1" applyAlignment="1">
      <alignment horizontal="center" vertical="center" wrapText="1"/>
    </xf>
    <xf numFmtId="1" fontId="71" fillId="2" borderId="1" xfId="29" applyNumberFormat="1" applyFont="1" applyBorder="1" applyAlignment="1">
      <alignment horizontal="center" vertical="center" wrapText="1"/>
    </xf>
    <xf numFmtId="0" fontId="9" fillId="13" borderId="1" xfId="29" applyFill="1" applyBorder="1" applyAlignment="1">
      <alignment horizontal="center" vertical="center"/>
    </xf>
    <xf numFmtId="0" fontId="9" fillId="4" borderId="38" xfId="29" applyFill="1" applyBorder="1"/>
    <xf numFmtId="0" fontId="9" fillId="2" borderId="38" xfId="29" applyBorder="1" applyAlignment="1">
      <alignment horizontal="center"/>
    </xf>
    <xf numFmtId="0" fontId="9" fillId="4" borderId="38" xfId="29" applyFill="1" applyBorder="1" applyAlignment="1">
      <alignment horizontal="right"/>
    </xf>
    <xf numFmtId="0" fontId="9" fillId="4" borderId="0" xfId="29" applyFill="1"/>
    <xf numFmtId="0" fontId="25" fillId="2" borderId="33" xfId="10" applyFont="1" applyBorder="1" applyAlignment="1">
      <alignment horizontal="left" vertical="center" wrapText="1"/>
    </xf>
    <xf numFmtId="0" fontId="25" fillId="2" borderId="1" xfId="10" applyFont="1" applyBorder="1" applyAlignment="1">
      <alignment horizontal="left" vertical="center"/>
    </xf>
    <xf numFmtId="0" fontId="25" fillId="2" borderId="33" xfId="10" applyFont="1" applyBorder="1" applyAlignment="1">
      <alignment horizontal="left" vertical="center"/>
    </xf>
    <xf numFmtId="0" fontId="25" fillId="2" borderId="45" xfId="10" applyFont="1" applyBorder="1" applyAlignment="1">
      <alignment horizontal="left" vertical="center"/>
    </xf>
    <xf numFmtId="0" fontId="25" fillId="2" borderId="46" xfId="10" applyFont="1" applyBorder="1" applyAlignment="1">
      <alignment horizontal="left" vertical="center"/>
    </xf>
    <xf numFmtId="0" fontId="30" fillId="2" borderId="1" xfId="10" applyFont="1" applyBorder="1" applyAlignment="1">
      <alignment horizontal="left" vertical="center" wrapText="1"/>
    </xf>
    <xf numFmtId="0" fontId="30" fillId="2" borderId="46" xfId="10" applyFont="1" applyBorder="1" applyAlignment="1">
      <alignment horizontal="left" vertical="center" wrapText="1"/>
    </xf>
    <xf numFmtId="0" fontId="31" fillId="2" borderId="0" xfId="10" applyFont="1" applyAlignment="1">
      <alignment horizontal="center" vertical="center"/>
    </xf>
    <xf numFmtId="0" fontId="31" fillId="2" borderId="32" xfId="10" applyFont="1" applyBorder="1" applyAlignment="1">
      <alignment horizontal="center" vertical="center"/>
    </xf>
    <xf numFmtId="0" fontId="32" fillId="9" borderId="41" xfId="3" applyFont="1" applyFill="1" applyBorder="1" applyAlignment="1">
      <alignment horizontal="center" vertical="center"/>
    </xf>
    <xf numFmtId="0" fontId="32" fillId="9" borderId="21" xfId="3" applyFont="1" applyFill="1" applyBorder="1" applyAlignment="1">
      <alignment horizontal="center" vertical="center"/>
    </xf>
    <xf numFmtId="0" fontId="32" fillId="9" borderId="18" xfId="3" applyFont="1" applyFill="1" applyBorder="1" applyAlignment="1">
      <alignment horizontal="center" vertical="center"/>
    </xf>
    <xf numFmtId="42" fontId="32" fillId="9" borderId="1" xfId="11" applyFont="1" applyFill="1" applyBorder="1" applyAlignment="1">
      <alignment horizontal="right" vertical="center"/>
    </xf>
    <xf numFmtId="41" fontId="25" fillId="4" borderId="43" xfId="12" applyFont="1" applyFill="1" applyBorder="1" applyAlignment="1">
      <alignment horizontal="center" vertical="center"/>
    </xf>
    <xf numFmtId="41" fontId="25" fillId="4" borderId="17" xfId="12" applyFont="1" applyFill="1" applyBorder="1" applyAlignment="1">
      <alignment horizontal="center" vertical="center"/>
    </xf>
    <xf numFmtId="0" fontId="25" fillId="2" borderId="17" xfId="11" applyNumberFormat="1" applyFont="1" applyFill="1" applyBorder="1" applyAlignment="1">
      <alignment horizontal="center" vertical="center" wrapText="1"/>
    </xf>
    <xf numFmtId="0" fontId="31" fillId="9" borderId="33" xfId="10" applyFont="1" applyFill="1" applyBorder="1" applyAlignment="1">
      <alignment horizontal="left" vertical="center"/>
    </xf>
    <xf numFmtId="0" fontId="31" fillId="9" borderId="1" xfId="10" applyFont="1" applyFill="1" applyBorder="1" applyAlignment="1">
      <alignment horizontal="left" vertical="center"/>
    </xf>
    <xf numFmtId="0" fontId="31" fillId="9" borderId="20" xfId="10" applyFont="1" applyFill="1" applyBorder="1" applyAlignment="1">
      <alignment horizontal="left" vertical="center"/>
    </xf>
    <xf numFmtId="0" fontId="31" fillId="9" borderId="21" xfId="10" applyFont="1" applyFill="1" applyBorder="1" applyAlignment="1">
      <alignment horizontal="left" vertical="center"/>
    </xf>
    <xf numFmtId="0" fontId="31" fillId="9" borderId="18" xfId="10" applyFont="1" applyFill="1" applyBorder="1" applyAlignment="1">
      <alignment horizontal="left" vertical="center"/>
    </xf>
    <xf numFmtId="0" fontId="31" fillId="2" borderId="44" xfId="10" applyFont="1" applyBorder="1" applyAlignment="1">
      <alignment horizontal="center" vertical="center"/>
    </xf>
    <xf numFmtId="0" fontId="32" fillId="7" borderId="41" xfId="3" applyFont="1" applyFill="1" applyBorder="1" applyAlignment="1">
      <alignment horizontal="distributed" vertical="center" indent="2"/>
    </xf>
    <xf numFmtId="0" fontId="32" fillId="7" borderId="18" xfId="3" applyFont="1" applyFill="1" applyBorder="1" applyAlignment="1">
      <alignment horizontal="distributed" vertical="center" indent="2"/>
    </xf>
    <xf numFmtId="0" fontId="32" fillId="7" borderId="1" xfId="3" applyFont="1" applyFill="1" applyBorder="1" applyAlignment="1">
      <alignment horizontal="center" vertical="center"/>
    </xf>
    <xf numFmtId="0" fontId="28" fillId="4" borderId="41" xfId="3" applyFont="1" applyFill="1" applyBorder="1" applyAlignment="1">
      <alignment horizontal="center" vertical="center" wrapText="1"/>
    </xf>
    <xf numFmtId="0" fontId="28" fillId="4" borderId="18" xfId="3" applyFont="1" applyFill="1" applyBorder="1" applyAlignment="1">
      <alignment horizontal="center" vertical="center" wrapText="1"/>
    </xf>
    <xf numFmtId="3" fontId="28" fillId="4" borderId="1" xfId="3" applyNumberFormat="1" applyFont="1" applyFill="1" applyBorder="1" applyAlignment="1">
      <alignment horizontal="center" vertical="center"/>
    </xf>
    <xf numFmtId="182" fontId="28" fillId="4" borderId="1" xfId="3" applyNumberFormat="1" applyFont="1" applyFill="1" applyBorder="1" applyAlignment="1">
      <alignment horizontal="center" vertical="center"/>
    </xf>
    <xf numFmtId="42" fontId="28" fillId="4" borderId="1" xfId="11" applyFont="1" applyFill="1" applyBorder="1" applyAlignment="1">
      <alignment horizontal="right" vertical="center"/>
    </xf>
    <xf numFmtId="0" fontId="25" fillId="2" borderId="33" xfId="10" applyFont="1" applyBorder="1" applyAlignment="1">
      <alignment horizontal="center" vertical="center" wrapText="1"/>
    </xf>
    <xf numFmtId="0" fontId="25" fillId="2" borderId="1" xfId="10" applyFont="1" applyBorder="1" applyAlignment="1">
      <alignment horizontal="center" vertical="center" wrapText="1"/>
    </xf>
    <xf numFmtId="0" fontId="24" fillId="2" borderId="27" xfId="10" applyFont="1" applyBorder="1" applyAlignment="1">
      <alignment horizontal="center" vertical="center" wrapText="1"/>
    </xf>
    <xf numFmtId="0" fontId="24" fillId="2" borderId="28" xfId="10" applyFont="1" applyBorder="1" applyAlignment="1">
      <alignment horizontal="center" vertical="center"/>
    </xf>
    <xf numFmtId="0" fontId="24" fillId="2" borderId="29" xfId="10" applyFont="1" applyBorder="1" applyAlignment="1">
      <alignment horizontal="center" vertical="center"/>
    </xf>
    <xf numFmtId="0" fontId="26" fillId="2" borderId="31" xfId="10" applyFont="1" applyBorder="1" applyAlignment="1">
      <alignment horizontal="center" vertical="center" wrapText="1"/>
    </xf>
    <xf numFmtId="0" fontId="26" fillId="2" borderId="0" xfId="10" applyFont="1" applyAlignment="1">
      <alignment horizontal="center" vertical="center" wrapText="1"/>
    </xf>
    <xf numFmtId="0" fontId="26" fillId="2" borderId="32" xfId="10" applyFont="1" applyBorder="1" applyAlignment="1">
      <alignment horizontal="center" vertical="center" wrapText="1"/>
    </xf>
    <xf numFmtId="0" fontId="27" fillId="7" borderId="33" xfId="10" applyFont="1" applyFill="1" applyBorder="1" applyAlignment="1">
      <alignment horizontal="center" vertical="center"/>
    </xf>
    <xf numFmtId="0" fontId="27" fillId="7" borderId="1" xfId="10" applyFont="1" applyFill="1" applyBorder="1" applyAlignment="1">
      <alignment horizontal="center" vertical="center"/>
    </xf>
    <xf numFmtId="0" fontId="25" fillId="2" borderId="34" xfId="10" applyFont="1" applyBorder="1" applyAlignment="1">
      <alignment vertical="center" wrapText="1"/>
    </xf>
    <xf numFmtId="0" fontId="25" fillId="2" borderId="35" xfId="10" applyFont="1" applyBorder="1" applyAlignment="1">
      <alignment vertical="center" wrapText="1"/>
    </xf>
    <xf numFmtId="0" fontId="25" fillId="2" borderId="36" xfId="10" applyFont="1" applyBorder="1" applyAlignment="1">
      <alignment vertical="center" wrapText="1"/>
    </xf>
    <xf numFmtId="0" fontId="25" fillId="2" borderId="37" xfId="10" applyFont="1" applyBorder="1" applyAlignment="1">
      <alignment vertical="center" wrapText="1"/>
    </xf>
    <xf numFmtId="0" fontId="25" fillId="2" borderId="38" xfId="10" applyFont="1" applyBorder="1" applyAlignment="1">
      <alignment vertical="center" wrapText="1"/>
    </xf>
    <xf numFmtId="0" fontId="25" fillId="2" borderId="39" xfId="10" applyFont="1" applyBorder="1" applyAlignment="1">
      <alignment vertical="center" wrapText="1"/>
    </xf>
    <xf numFmtId="0" fontId="28" fillId="2" borderId="33" xfId="10" applyFont="1" applyBorder="1" applyAlignment="1">
      <alignment horizontal="left" vertical="center" wrapText="1"/>
    </xf>
    <xf numFmtId="0" fontId="28" fillId="2" borderId="1" xfId="10" applyFont="1" applyBorder="1" applyAlignment="1">
      <alignment horizontal="left" vertical="center" wrapText="1"/>
    </xf>
    <xf numFmtId="179" fontId="37" fillId="3" borderId="20" xfId="1" applyNumberFormat="1" applyFont="1" applyFill="1" applyBorder="1" applyAlignment="1">
      <alignment horizontal="center" vertical="center"/>
    </xf>
    <xf numFmtId="179" fontId="37" fillId="3" borderId="21" xfId="1" applyNumberFormat="1" applyFont="1" applyFill="1" applyBorder="1" applyAlignment="1">
      <alignment horizontal="center" vertical="center"/>
    </xf>
    <xf numFmtId="179" fontId="37" fillId="3" borderId="18" xfId="1" applyNumberFormat="1" applyFont="1" applyFill="1" applyBorder="1" applyAlignment="1">
      <alignment horizontal="center" vertical="center"/>
    </xf>
    <xf numFmtId="0" fontId="9" fillId="2" borderId="34" xfId="29" applyBorder="1" applyAlignment="1">
      <alignment horizontal="center" vertical="center" wrapText="1"/>
    </xf>
    <xf numFmtId="0" fontId="9" fillId="2" borderId="35" xfId="29" applyBorder="1" applyAlignment="1">
      <alignment horizontal="center" vertical="center"/>
    </xf>
    <xf numFmtId="0" fontId="9" fillId="2" borderId="44" xfId="29" applyBorder="1" applyAlignment="1">
      <alignment horizontal="center" vertical="center"/>
    </xf>
    <xf numFmtId="0" fontId="9" fillId="2" borderId="0" xfId="29" applyAlignment="1">
      <alignment horizontal="center" vertical="center"/>
    </xf>
    <xf numFmtId="0" fontId="72" fillId="2" borderId="0" xfId="29" applyFont="1" applyAlignment="1">
      <alignment horizontal="center" vertical="center"/>
    </xf>
    <xf numFmtId="0" fontId="9" fillId="13" borderId="1" xfId="29" applyFill="1" applyBorder="1" applyAlignment="1">
      <alignment horizontal="center" vertical="center"/>
    </xf>
    <xf numFmtId="0" fontId="9" fillId="2" borderId="1" xfId="29" applyBorder="1" applyAlignment="1">
      <alignment horizontal="center" vertical="center" wrapText="1"/>
    </xf>
    <xf numFmtId="0" fontId="9" fillId="2" borderId="1" xfId="29" applyBorder="1" applyAlignment="1">
      <alignment horizontal="center" vertical="center"/>
    </xf>
    <xf numFmtId="0" fontId="50" fillId="12" borderId="63" xfId="16" applyFont="1" applyFill="1" applyBorder="1" applyAlignment="1">
      <alignment horizontal="center" vertical="center"/>
    </xf>
    <xf numFmtId="0" fontId="50" fillId="12" borderId="62" xfId="16" applyFont="1" applyFill="1" applyBorder="1" applyAlignment="1">
      <alignment horizontal="center" vertical="center"/>
    </xf>
    <xf numFmtId="0" fontId="50" fillId="12" borderId="52" xfId="16" applyFont="1" applyFill="1" applyBorder="1" applyAlignment="1">
      <alignment horizontal="center" vertical="center"/>
    </xf>
    <xf numFmtId="0" fontId="57" fillId="11" borderId="27" xfId="16" applyFont="1" applyFill="1" applyBorder="1" applyAlignment="1">
      <alignment horizontal="center" vertical="center" wrapText="1"/>
    </xf>
    <xf numFmtId="0" fontId="53" fillId="11" borderId="28" xfId="16" applyFont="1" applyFill="1" applyBorder="1" applyAlignment="1">
      <alignment horizontal="center" vertical="center"/>
    </xf>
    <xf numFmtId="0" fontId="53" fillId="11" borderId="29" xfId="16" applyFont="1" applyFill="1" applyBorder="1" applyAlignment="1">
      <alignment horizontal="center" vertical="center"/>
    </xf>
    <xf numFmtId="0" fontId="44" fillId="2" borderId="58" xfId="16" applyBorder="1" applyAlignment="1">
      <alignment horizontal="center" vertical="center"/>
    </xf>
    <xf numFmtId="0" fontId="44" fillId="2" borderId="57" xfId="16" applyBorder="1" applyAlignment="1">
      <alignment horizontal="center" vertical="center"/>
    </xf>
    <xf numFmtId="0" fontId="44" fillId="2" borderId="51" xfId="16" applyBorder="1" applyAlignment="1">
      <alignment horizontal="center" vertical="center"/>
    </xf>
    <xf numFmtId="0" fontId="44" fillId="2" borderId="30" xfId="16" applyBorder="1" applyAlignment="1">
      <alignment horizontal="center" vertical="center"/>
    </xf>
    <xf numFmtId="0" fontId="58" fillId="3" borderId="1" xfId="27" applyFont="1" applyFill="1" applyBorder="1" applyAlignment="1">
      <alignment horizontal="center"/>
    </xf>
    <xf numFmtId="0" fontId="58" fillId="3" borderId="1" xfId="27" applyFont="1" applyFill="1" applyBorder="1" applyAlignment="1">
      <alignment horizontal="center" vertical="center"/>
    </xf>
  </cellXfs>
  <cellStyles count="31">
    <cellStyle name="백분율 2" xfId="14" xr:uid="{613F777B-3500-4AF0-B895-E7F7DEE4ADA2}"/>
    <cellStyle name="쉼표 [0]" xfId="1" builtinId="6"/>
    <cellStyle name="쉼표 [0] 10" xfId="7" xr:uid="{2567FECE-A2B1-4E09-970C-BAA16F7163F0}"/>
    <cellStyle name="쉼표 [0] 2" xfId="5" xr:uid="{93E31630-47FA-4F78-AD6F-B707D20D982F}"/>
    <cellStyle name="쉼표 [0] 2 2" xfId="12" xr:uid="{7C618CCA-2EFE-4538-A553-77C066481225}"/>
    <cellStyle name="쉼표 [0] 3" xfId="17" xr:uid="{AE391AD5-10F9-4CEE-B54D-FB30175CCDA8}"/>
    <cellStyle name="쉼표 [0] 4" xfId="20" xr:uid="{B40FAE42-D46E-4679-81F8-09F62060DC78}"/>
    <cellStyle name="쉼표 [0] 5" xfId="23" xr:uid="{9089650D-4260-42F7-A2E7-F968B6A7EBC2}"/>
    <cellStyle name="쉼표 [0] 6" xfId="26" xr:uid="{BECF7ACE-C591-4FFB-A40F-A42C589F0D9E}"/>
    <cellStyle name="쉼표 [0] 7" xfId="28" xr:uid="{782B28C8-EB7B-41EC-A1C2-365132B0C906}"/>
    <cellStyle name="통화 [0]" xfId="2" builtinId="7"/>
    <cellStyle name="통화 [0] 2" xfId="4" xr:uid="{BDFD6542-D311-45CE-9118-2366D42BEE32}"/>
    <cellStyle name="통화 [0] 2 2" xfId="11" xr:uid="{68194CC2-4956-45CB-936B-D82FC1CE5240}"/>
    <cellStyle name="통화 [0] 3" xfId="30" xr:uid="{2FFA4484-EE2C-48B3-A6A5-840D25654E51}"/>
    <cellStyle name="표준" xfId="0" builtinId="0"/>
    <cellStyle name="표준 118" xfId="19" xr:uid="{B00F9F15-2846-42F8-9AA8-E300CBFDDFD0}"/>
    <cellStyle name="표준 118 2" xfId="22" xr:uid="{D0E4E571-3637-4CB8-A67F-3EEAC4DFAA05}"/>
    <cellStyle name="표준 153" xfId="6" xr:uid="{5EF0727E-FBD0-424C-8F5A-89DF272C18DA}"/>
    <cellStyle name="표준 18 4" xfId="29" xr:uid="{5BB0D40A-7558-4A33-8066-F145445E758A}"/>
    <cellStyle name="표준 2" xfId="3" xr:uid="{8BE568B7-7513-49DF-8CF1-F4105C9B31C7}"/>
    <cellStyle name="표준 2 2" xfId="16" xr:uid="{D87BBAAD-B13A-498B-BEF2-701FCF28EF08}"/>
    <cellStyle name="표준 2 2 2" xfId="10" xr:uid="{418DC714-2946-419C-BB2A-A0425052C9AD}"/>
    <cellStyle name="표준 3" xfId="9" xr:uid="{00000000-0005-0000-0000-000035000000}"/>
    <cellStyle name="표준 3 2" xfId="8" xr:uid="{5635EBE0-EF00-4292-96DA-1982EEF37153}"/>
    <cellStyle name="표준 4" xfId="15" xr:uid="{AA425B6F-2555-4C55-BB91-786E5DEA8BFA}"/>
    <cellStyle name="표준 5" xfId="18" xr:uid="{2E73FADF-BA63-4030-A040-882EDC11C138}"/>
    <cellStyle name="표준 6" xfId="21" xr:uid="{015B0B53-C3E4-4EB5-85D4-27670037E2A6}"/>
    <cellStyle name="표준 7" xfId="24" xr:uid="{A0B8EC74-DBCA-492D-9CF6-83B3FC495163}"/>
    <cellStyle name="표준 8" xfId="25" xr:uid="{4B9B32CC-B06D-4827-B6B3-FEFC0B14AD84}"/>
    <cellStyle name="표준 9" xfId="27" xr:uid="{749DCE59-D9F4-4BDB-96FA-1904369AB044}"/>
    <cellStyle name="하이퍼링크 2" xfId="13" xr:uid="{B5BF1866-4F65-44EC-805F-F06478EE6DD9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theme" Target="theme/theme1.xml"/><Relationship Id="rId28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microsoft.com/office/2022/10/relationships/richValueRel" Target="richData/richValueRel.xml"/><Relationship Id="rId30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2</xdr:row>
      <xdr:rowOff>28575</xdr:rowOff>
    </xdr:from>
    <xdr:to>
      <xdr:col>8</xdr:col>
      <xdr:colOff>1371600</xdr:colOff>
      <xdr:row>2</xdr:row>
      <xdr:rowOff>339404</xdr:rowOff>
    </xdr:to>
    <xdr:pic>
      <xdr:nvPicPr>
        <xdr:cNvPr id="2" name="그림 1" descr="123">
          <a:extLst>
            <a:ext uri="{FF2B5EF4-FFF2-40B4-BE49-F238E27FC236}">
              <a16:creationId xmlns:a16="http://schemas.microsoft.com/office/drawing/2014/main" id="{A44FF9AC-5BC6-416F-89F5-A07EE736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762000"/>
          <a:ext cx="1133475" cy="310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1076325</xdr:colOff>
      <xdr:row>2</xdr:row>
      <xdr:rowOff>19050</xdr:rowOff>
    </xdr:from>
    <xdr:to>
      <xdr:col>8</xdr:col>
      <xdr:colOff>1486114</xdr:colOff>
      <xdr:row>3</xdr:row>
      <xdr:rowOff>95311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07FFB4E-6209-49D8-99B0-201FC999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752475"/>
          <a:ext cx="1533739" cy="4344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15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1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22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02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0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24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MISOROMAN_2025-09_05.xlsx" TargetMode="External"/><Relationship Id="rId1" Type="http://schemas.openxmlformats.org/officeDocument/2006/relationships/externalLinkPath" Target="/Users/Guny%20Cha/Desktop/&#49352;%20&#54260;&#45908;%20(2)/09%20KN/KN09/&#48372;&#44256;&#51088;&#47308;%20MISOROMAN_2025-09_05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09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09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&#48372;&#44256;&#51088;&#47308;%20GENIEZIP-KOONECT_2025-06_20.xlsx" TargetMode="External"/><Relationship Id="rId1" Type="http://schemas.openxmlformats.org/officeDocument/2006/relationships/externalLinkPath" Target="/Users/Guny%20Cha/Desktop/&#49352;%20&#54260;&#45908;%20(2)/&#48372;&#44256;&#51088;&#47308;%20GENIEZIP-KOONECT_2025-06_20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09%20KN\KN09\&#48372;&#44256;&#51088;&#47308;%20KOONECT_MISOROMAN_2025-09_16.xlsx" TargetMode="External"/><Relationship Id="rId1" Type="http://schemas.openxmlformats.org/officeDocument/2006/relationships/externalLinkPath" Target="/Users/Guny%20Cha/Desktop/&#49352;%20&#54260;&#45908;%20(2)/09%20KN/KN09/&#48372;&#44256;&#51088;&#47308;%20KOONECT_MISOROMAN_2025-09_16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y%20Cha\Desktop\&#49352;%20&#54260;&#45908;%20(2)\&#48372;&#44256;&#51088;&#47308;%20GENIEZIP-KOONECT_2025-06_18.xlsx" TargetMode="External"/><Relationship Id="rId1" Type="http://schemas.openxmlformats.org/officeDocument/2006/relationships/externalLinkPath" Target="/Users/Guny%20Cha/Desktop/&#49352;%20&#54260;&#45908;%20(2)/&#48372;&#44256;&#51088;&#47308;%20GENIEZIP-KOONECT_2025-06_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9-15"/>
      <sheetName val="Koonect von Kunden"/>
      <sheetName val="KOONECT UPLOAD 자료"/>
      <sheetName val="GENIEZIP"/>
      <sheetName val="GENIEZIP UPLOAD"/>
      <sheetName val="MDM"/>
      <sheetName val="MISOROMAN9-15"/>
      <sheetName val="MISOROMAN UPLOAD)"/>
    </sheetNames>
    <sheetDataSet>
      <sheetData sheetId="0"/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516277579506</v>
          </cell>
          <cell r="C2" t="str">
            <v>PDE028806160</v>
          </cell>
        </row>
        <row r="3">
          <cell r="B3">
            <v>6094313858295</v>
          </cell>
          <cell r="C3" t="str">
            <v>PDE005445077</v>
          </cell>
        </row>
        <row r="4">
          <cell r="B4">
            <v>6094313858296</v>
          </cell>
          <cell r="C4" t="str">
            <v>PDE005445078</v>
          </cell>
        </row>
        <row r="5">
          <cell r="B5">
            <v>566746843795</v>
          </cell>
          <cell r="C5">
            <v>566746843795</v>
          </cell>
        </row>
        <row r="6">
          <cell r="B6">
            <v>566746843876</v>
          </cell>
          <cell r="C6">
            <v>566746843876</v>
          </cell>
        </row>
        <row r="7">
          <cell r="B7">
            <v>566746843832</v>
          </cell>
          <cell r="C7">
            <v>566746843832</v>
          </cell>
        </row>
        <row r="8">
          <cell r="B8">
            <v>566746843821</v>
          </cell>
          <cell r="C8">
            <v>566746843821</v>
          </cell>
        </row>
        <row r="9">
          <cell r="B9">
            <v>566746843773</v>
          </cell>
          <cell r="C9">
            <v>566746843773</v>
          </cell>
        </row>
        <row r="10">
          <cell r="B10">
            <v>566746843854</v>
          </cell>
          <cell r="C10">
            <v>566746843854</v>
          </cell>
        </row>
        <row r="11">
          <cell r="B11">
            <v>566746843762</v>
          </cell>
          <cell r="C11">
            <v>566746843762</v>
          </cell>
        </row>
        <row r="12">
          <cell r="B12">
            <v>566746843740</v>
          </cell>
          <cell r="C12">
            <v>566746843740</v>
          </cell>
        </row>
        <row r="13">
          <cell r="B13">
            <v>566746843843</v>
          </cell>
          <cell r="C13">
            <v>566746843843</v>
          </cell>
        </row>
        <row r="14">
          <cell r="B14">
            <v>566746843806</v>
          </cell>
          <cell r="C14">
            <v>566746843806</v>
          </cell>
        </row>
        <row r="15">
          <cell r="B15">
            <v>566746843784</v>
          </cell>
          <cell r="C15">
            <v>566746843784</v>
          </cell>
        </row>
        <row r="16">
          <cell r="B16">
            <v>566746843902</v>
          </cell>
          <cell r="C16">
            <v>566746843902</v>
          </cell>
        </row>
        <row r="17">
          <cell r="B17">
            <v>566746843810</v>
          </cell>
          <cell r="C17">
            <v>566746843810</v>
          </cell>
        </row>
        <row r="18">
          <cell r="B18">
            <v>566746843880</v>
          </cell>
          <cell r="C18">
            <v>566746843880</v>
          </cell>
        </row>
        <row r="19">
          <cell r="B19">
            <v>566746843751</v>
          </cell>
          <cell r="C19">
            <v>566746843751</v>
          </cell>
        </row>
        <row r="20">
          <cell r="B20">
            <v>566746843891</v>
          </cell>
          <cell r="C20">
            <v>566746843891</v>
          </cell>
        </row>
        <row r="21">
          <cell r="B21">
            <v>566746843865</v>
          </cell>
          <cell r="C21">
            <v>566746843865</v>
          </cell>
        </row>
        <row r="22">
          <cell r="B22">
            <v>566746843935</v>
          </cell>
          <cell r="C22">
            <v>566746843935</v>
          </cell>
        </row>
        <row r="23">
          <cell r="B23">
            <v>566746844090</v>
          </cell>
          <cell r="C23">
            <v>566746844090</v>
          </cell>
        </row>
        <row r="24">
          <cell r="B24">
            <v>566746844016</v>
          </cell>
          <cell r="C24">
            <v>566746844016</v>
          </cell>
        </row>
        <row r="25">
          <cell r="B25">
            <v>566746844005</v>
          </cell>
          <cell r="C25">
            <v>566746844005</v>
          </cell>
        </row>
        <row r="26">
          <cell r="B26">
            <v>566746843946</v>
          </cell>
          <cell r="C26">
            <v>566746843946</v>
          </cell>
        </row>
        <row r="27">
          <cell r="B27">
            <v>566746844020</v>
          </cell>
          <cell r="C27">
            <v>566746844020</v>
          </cell>
        </row>
        <row r="28">
          <cell r="B28">
            <v>566746843983</v>
          </cell>
          <cell r="C28">
            <v>566746843983</v>
          </cell>
        </row>
        <row r="29">
          <cell r="B29">
            <v>566746844086</v>
          </cell>
          <cell r="C29">
            <v>566746844086</v>
          </cell>
        </row>
        <row r="30">
          <cell r="B30">
            <v>566746843994</v>
          </cell>
          <cell r="C30">
            <v>566746843994</v>
          </cell>
        </row>
        <row r="31">
          <cell r="B31">
            <v>566746844031</v>
          </cell>
          <cell r="C31">
            <v>566746844031</v>
          </cell>
        </row>
        <row r="32">
          <cell r="B32">
            <v>566746843924</v>
          </cell>
          <cell r="C32">
            <v>566746843924</v>
          </cell>
        </row>
        <row r="33">
          <cell r="B33">
            <v>566746843961</v>
          </cell>
          <cell r="C33">
            <v>566746843961</v>
          </cell>
        </row>
        <row r="34">
          <cell r="B34">
            <v>566746844042</v>
          </cell>
          <cell r="C34">
            <v>566746844042</v>
          </cell>
        </row>
        <row r="35">
          <cell r="B35">
            <v>566746844075</v>
          </cell>
          <cell r="C35">
            <v>566746844075</v>
          </cell>
        </row>
        <row r="36">
          <cell r="B36">
            <v>566746843950</v>
          </cell>
          <cell r="C36">
            <v>566746843950</v>
          </cell>
        </row>
        <row r="37">
          <cell r="B37">
            <v>566746843972</v>
          </cell>
          <cell r="C37">
            <v>566746843972</v>
          </cell>
        </row>
        <row r="38">
          <cell r="B38">
            <v>566746844053</v>
          </cell>
          <cell r="C38">
            <v>566746844053</v>
          </cell>
        </row>
        <row r="39">
          <cell r="B39">
            <v>566746844064</v>
          </cell>
          <cell r="C39">
            <v>566746844064</v>
          </cell>
        </row>
        <row r="40">
          <cell r="B40">
            <v>566746843913</v>
          </cell>
          <cell r="C40">
            <v>566746843913</v>
          </cell>
        </row>
        <row r="41">
          <cell r="B41">
            <v>6094322804006</v>
          </cell>
          <cell r="C41" t="str">
            <v>PDE028155210</v>
          </cell>
        </row>
        <row r="42">
          <cell r="B42">
            <v>6094322804008</v>
          </cell>
          <cell r="C42" t="str">
            <v>PDE028155212</v>
          </cell>
        </row>
        <row r="43">
          <cell r="B43">
            <v>6094322803888</v>
          </cell>
          <cell r="C43" t="str">
            <v>PDE028155092</v>
          </cell>
        </row>
        <row r="44">
          <cell r="B44">
            <v>6094322803993</v>
          </cell>
          <cell r="C44" t="str">
            <v>PDE028155197</v>
          </cell>
        </row>
        <row r="45">
          <cell r="B45">
            <v>516276492804</v>
          </cell>
          <cell r="C45">
            <v>516276492804</v>
          </cell>
        </row>
        <row r="46">
          <cell r="B46">
            <v>516276492793</v>
          </cell>
          <cell r="C46">
            <v>516276492793</v>
          </cell>
        </row>
        <row r="47">
          <cell r="B47">
            <v>516276492782</v>
          </cell>
          <cell r="C47">
            <v>516276492782</v>
          </cell>
        </row>
        <row r="48">
          <cell r="B48">
            <v>516276492771</v>
          </cell>
          <cell r="C48">
            <v>516276492771</v>
          </cell>
        </row>
        <row r="49">
          <cell r="B49">
            <v>516276492760</v>
          </cell>
          <cell r="C49">
            <v>516276492760</v>
          </cell>
        </row>
        <row r="50">
          <cell r="B50">
            <v>516276492756</v>
          </cell>
          <cell r="C50">
            <v>516276492756</v>
          </cell>
        </row>
        <row r="51">
          <cell r="B51">
            <v>516276492745</v>
          </cell>
          <cell r="C51">
            <v>516276492745</v>
          </cell>
        </row>
        <row r="52">
          <cell r="B52">
            <v>6094318722284</v>
          </cell>
          <cell r="C52">
            <v>6094318722284</v>
          </cell>
        </row>
        <row r="53">
          <cell r="B53">
            <v>6094318722283</v>
          </cell>
          <cell r="C53">
            <v>6094318722283</v>
          </cell>
        </row>
        <row r="54">
          <cell r="B54">
            <v>6094318722282</v>
          </cell>
          <cell r="C54">
            <v>6094318722282</v>
          </cell>
        </row>
        <row r="55">
          <cell r="B55">
            <v>6094318722280</v>
          </cell>
          <cell r="C55">
            <v>6094318722280</v>
          </cell>
        </row>
        <row r="56">
          <cell r="B56">
            <v>6094318722279</v>
          </cell>
          <cell r="C56">
            <v>6094318722279</v>
          </cell>
        </row>
        <row r="57">
          <cell r="B57">
            <v>6094373027859</v>
          </cell>
          <cell r="C57" t="str">
            <v>PDE250057003</v>
          </cell>
        </row>
        <row r="58">
          <cell r="B58">
            <v>6094373027860</v>
          </cell>
          <cell r="C58" t="str">
            <v>PDE250057004</v>
          </cell>
        </row>
        <row r="59">
          <cell r="B59">
            <v>6094373027861</v>
          </cell>
          <cell r="C59" t="str">
            <v>PDE250057005</v>
          </cell>
        </row>
        <row r="60">
          <cell r="B60">
            <v>6094321976675</v>
          </cell>
          <cell r="C60" t="str">
            <v>PDE026649895</v>
          </cell>
        </row>
        <row r="61">
          <cell r="B61">
            <v>6094321976644</v>
          </cell>
          <cell r="C61" t="str">
            <v>PDE026649864</v>
          </cell>
        </row>
        <row r="62">
          <cell r="B62">
            <v>6094321976643</v>
          </cell>
          <cell r="C62" t="str">
            <v>PDE026649863</v>
          </cell>
        </row>
        <row r="63">
          <cell r="B63">
            <v>6094321976632</v>
          </cell>
          <cell r="C63" t="str">
            <v>PDE026649852</v>
          </cell>
        </row>
        <row r="64">
          <cell r="B64">
            <v>6094321976573</v>
          </cell>
          <cell r="C64" t="str">
            <v>PDE026649793</v>
          </cell>
        </row>
        <row r="65">
          <cell r="B65">
            <v>6094321976489</v>
          </cell>
          <cell r="C65" t="str">
            <v>PDE026649709</v>
          </cell>
        </row>
        <row r="66">
          <cell r="B66">
            <v>6094321976455</v>
          </cell>
          <cell r="C66" t="str">
            <v>PDE026649675</v>
          </cell>
        </row>
        <row r="67">
          <cell r="B67">
            <v>6094321976445</v>
          </cell>
          <cell r="C67" t="str">
            <v>PDE026649665</v>
          </cell>
        </row>
        <row r="68">
          <cell r="B68">
            <v>6094321976387</v>
          </cell>
          <cell r="C68" t="str">
            <v>PDE026649607</v>
          </cell>
        </row>
        <row r="69">
          <cell r="B69">
            <v>6094321976312</v>
          </cell>
          <cell r="C69" t="str">
            <v>PDE026649532</v>
          </cell>
        </row>
        <row r="70">
          <cell r="B70">
            <v>6094321976286</v>
          </cell>
          <cell r="C70" t="str">
            <v>PDE026649506</v>
          </cell>
        </row>
        <row r="71">
          <cell r="B71">
            <v>6094321976071</v>
          </cell>
          <cell r="C71" t="str">
            <v>PDE026649291</v>
          </cell>
        </row>
        <row r="72">
          <cell r="B72">
            <v>6094321976009</v>
          </cell>
          <cell r="C72" t="str">
            <v>PDE026649229</v>
          </cell>
        </row>
        <row r="73">
          <cell r="B73">
            <v>516243301033</v>
          </cell>
          <cell r="C73" t="str">
            <v>PDE250057002</v>
          </cell>
        </row>
        <row r="74">
          <cell r="B74">
            <v>516243288702</v>
          </cell>
          <cell r="C74" t="str">
            <v>PDE250056488</v>
          </cell>
        </row>
        <row r="75">
          <cell r="B75">
            <v>516243288724</v>
          </cell>
          <cell r="C75" t="str">
            <v>PDE250056490</v>
          </cell>
        </row>
        <row r="76">
          <cell r="B76">
            <v>516276436093</v>
          </cell>
          <cell r="C76">
            <v>516276436093</v>
          </cell>
        </row>
        <row r="77">
          <cell r="B77">
            <v>517502671766</v>
          </cell>
          <cell r="C77" t="str">
            <v>PDE030338986</v>
          </cell>
        </row>
        <row r="78">
          <cell r="B78">
            <v>517502671770</v>
          </cell>
          <cell r="C78" t="str">
            <v>PDE030338987</v>
          </cell>
        </row>
        <row r="79">
          <cell r="B79">
            <v>517502671792</v>
          </cell>
          <cell r="C79" t="str">
            <v>PDE030338989</v>
          </cell>
        </row>
      </sheetData>
      <sheetData sheetId="2">
        <row r="2">
          <cell r="I2" t="str">
            <v>PDE028806160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PDE250054427</v>
          </cell>
          <cell r="AW2">
            <v>5</v>
          </cell>
          <cell r="AX2">
            <v>5</v>
          </cell>
        </row>
        <row r="3">
          <cell r="I3" t="str">
            <v>PDE250055584</v>
          </cell>
          <cell r="AW3">
            <v>0.5</v>
          </cell>
          <cell r="AX3">
            <v>0.5</v>
          </cell>
        </row>
        <row r="4">
          <cell r="I4" t="str">
            <v>PDE250055586</v>
          </cell>
          <cell r="AW4">
            <v>0.5</v>
          </cell>
          <cell r="AX4">
            <v>0.5</v>
          </cell>
        </row>
        <row r="5">
          <cell r="I5" t="str">
            <v>PDE250055866</v>
          </cell>
          <cell r="AW5">
            <v>0.5</v>
          </cell>
          <cell r="AX5">
            <v>0.5</v>
          </cell>
        </row>
        <row r="6">
          <cell r="I6" t="str">
            <v>PDE250055867</v>
          </cell>
          <cell r="AW6">
            <v>0.5</v>
          </cell>
          <cell r="AX6">
            <v>0.5</v>
          </cell>
        </row>
        <row r="7">
          <cell r="I7" t="str">
            <v>PDE250055868</v>
          </cell>
          <cell r="AW7">
            <v>0.5</v>
          </cell>
          <cell r="AX7">
            <v>1</v>
          </cell>
        </row>
        <row r="8">
          <cell r="I8" t="str">
            <v>PDE250056293</v>
          </cell>
          <cell r="AW8">
            <v>0.5</v>
          </cell>
          <cell r="AX8">
            <v>0.5</v>
          </cell>
        </row>
        <row r="9">
          <cell r="I9" t="str">
            <v>PDE250056295</v>
          </cell>
          <cell r="AW9">
            <v>0.5</v>
          </cell>
          <cell r="AX9">
            <v>0.5</v>
          </cell>
        </row>
        <row r="10">
          <cell r="I10" t="str">
            <v>PDE250056324</v>
          </cell>
          <cell r="AW10">
            <v>0.5</v>
          </cell>
          <cell r="AX10">
            <v>1</v>
          </cell>
        </row>
        <row r="11">
          <cell r="I11" t="str">
            <v>PDE250056486</v>
          </cell>
          <cell r="AW11">
            <v>0.5</v>
          </cell>
          <cell r="AX11">
            <v>1</v>
          </cell>
        </row>
        <row r="12">
          <cell r="I12" t="str">
            <v>PDE250056487</v>
          </cell>
          <cell r="AW12">
            <v>0.5</v>
          </cell>
          <cell r="AX12">
            <v>4</v>
          </cell>
        </row>
        <row r="13">
          <cell r="I13" t="str">
            <v>PDE250056493</v>
          </cell>
          <cell r="AW13">
            <v>0.5</v>
          </cell>
          <cell r="AX13">
            <v>0.5</v>
          </cell>
        </row>
        <row r="14">
          <cell r="I14" t="str">
            <v>PDE250056730</v>
          </cell>
          <cell r="AW14">
            <v>0.5</v>
          </cell>
          <cell r="AX14">
            <v>1</v>
          </cell>
        </row>
        <row r="15">
          <cell r="I15" t="str">
            <v>PDE250056733</v>
          </cell>
          <cell r="AW15">
            <v>0.5</v>
          </cell>
          <cell r="AX15">
            <v>0.5</v>
          </cell>
        </row>
        <row r="16">
          <cell r="I16" t="str">
            <v>PDE250056734</v>
          </cell>
          <cell r="AW16">
            <v>0.5</v>
          </cell>
          <cell r="AX16">
            <v>0.5</v>
          </cell>
        </row>
        <row r="17">
          <cell r="I17" t="str">
            <v>PDE250056294</v>
          </cell>
          <cell r="AW17">
            <v>0.5</v>
          </cell>
          <cell r="AX17">
            <v>0.5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9-22"/>
      <sheetName val="Koonect von Kunden"/>
      <sheetName val="KOONECT UPLOAD 자료"/>
      <sheetName val="GENIEZIP"/>
      <sheetName val="GENIEZIP UPLOAD"/>
      <sheetName val="MDM"/>
      <sheetName val="MISOROMAN9-22"/>
      <sheetName val="MISOROMAN UPLOAD)"/>
    </sheetNames>
    <sheetDataSet>
      <sheetData sheetId="0"/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516276492896</v>
          </cell>
          <cell r="C2">
            <v>516276492896</v>
          </cell>
        </row>
        <row r="3">
          <cell r="B3">
            <v>516276436126</v>
          </cell>
          <cell r="C3">
            <v>516276436126</v>
          </cell>
        </row>
        <row r="4">
          <cell r="B4">
            <v>516276492922</v>
          </cell>
          <cell r="C4">
            <v>516276492922</v>
          </cell>
        </row>
        <row r="5">
          <cell r="B5">
            <v>516276492911</v>
          </cell>
          <cell r="C5">
            <v>516276492911</v>
          </cell>
        </row>
        <row r="6">
          <cell r="B6">
            <v>516276492900</v>
          </cell>
          <cell r="C6">
            <v>516276492900</v>
          </cell>
        </row>
        <row r="7">
          <cell r="B7">
            <v>516277579495</v>
          </cell>
          <cell r="C7" t="str">
            <v>PDE028806159</v>
          </cell>
        </row>
        <row r="8">
          <cell r="B8">
            <v>6094313858313</v>
          </cell>
          <cell r="C8" t="str">
            <v>PDE005445095</v>
          </cell>
        </row>
        <row r="9">
          <cell r="B9">
            <v>6094313858309</v>
          </cell>
          <cell r="C9" t="str">
            <v>PDE005445091</v>
          </cell>
        </row>
        <row r="10">
          <cell r="B10">
            <v>6094313858308</v>
          </cell>
          <cell r="C10" t="str">
            <v>PDE005445090</v>
          </cell>
        </row>
        <row r="11">
          <cell r="B11">
            <v>6094313858316</v>
          </cell>
          <cell r="C11" t="str">
            <v>PDE005445098</v>
          </cell>
        </row>
        <row r="12">
          <cell r="B12">
            <v>6094313858320</v>
          </cell>
          <cell r="C12" t="str">
            <v>PDE005445102</v>
          </cell>
        </row>
        <row r="13">
          <cell r="B13">
            <v>6094313858318</v>
          </cell>
          <cell r="C13" t="str">
            <v>PDE005445100</v>
          </cell>
        </row>
        <row r="14">
          <cell r="B14">
            <v>6094313858299</v>
          </cell>
          <cell r="C14" t="str">
            <v>PDE005445081</v>
          </cell>
        </row>
        <row r="15">
          <cell r="B15">
            <v>6094313858319</v>
          </cell>
          <cell r="C15" t="str">
            <v>PDE005445101</v>
          </cell>
        </row>
        <row r="16">
          <cell r="B16">
            <v>6094313858305</v>
          </cell>
          <cell r="C16" t="str">
            <v>PDE005445087</v>
          </cell>
        </row>
        <row r="17">
          <cell r="B17">
            <v>566746845431</v>
          </cell>
          <cell r="C17">
            <v>566746845431</v>
          </cell>
        </row>
        <row r="18">
          <cell r="B18">
            <v>566746845442</v>
          </cell>
          <cell r="C18">
            <v>566746845442</v>
          </cell>
        </row>
        <row r="19">
          <cell r="B19">
            <v>566746845350</v>
          </cell>
          <cell r="C19">
            <v>566746845350</v>
          </cell>
        </row>
        <row r="20">
          <cell r="B20">
            <v>566746845464</v>
          </cell>
          <cell r="C20">
            <v>566746845464</v>
          </cell>
        </row>
        <row r="21">
          <cell r="B21">
            <v>566746845405</v>
          </cell>
          <cell r="C21">
            <v>566746845405</v>
          </cell>
        </row>
        <row r="22">
          <cell r="B22">
            <v>566746845313</v>
          </cell>
          <cell r="C22">
            <v>566746845313</v>
          </cell>
        </row>
        <row r="23">
          <cell r="B23">
            <v>566746845453</v>
          </cell>
          <cell r="C23">
            <v>566746845453</v>
          </cell>
        </row>
        <row r="24">
          <cell r="B24">
            <v>566746845475</v>
          </cell>
          <cell r="C24">
            <v>566746845475</v>
          </cell>
        </row>
        <row r="25">
          <cell r="B25">
            <v>566746845420</v>
          </cell>
          <cell r="C25">
            <v>566746845420</v>
          </cell>
        </row>
        <row r="26">
          <cell r="B26">
            <v>566746845416</v>
          </cell>
          <cell r="C26">
            <v>566746845416</v>
          </cell>
        </row>
        <row r="27">
          <cell r="B27">
            <v>566746845372</v>
          </cell>
          <cell r="C27">
            <v>566746845372</v>
          </cell>
        </row>
        <row r="28">
          <cell r="B28">
            <v>566746845346</v>
          </cell>
          <cell r="C28">
            <v>566746845346</v>
          </cell>
        </row>
        <row r="29">
          <cell r="B29">
            <v>566746845486</v>
          </cell>
          <cell r="C29">
            <v>566746845346</v>
          </cell>
        </row>
        <row r="30">
          <cell r="B30">
            <v>566746845302</v>
          </cell>
          <cell r="C30">
            <v>566746845302</v>
          </cell>
        </row>
        <row r="31">
          <cell r="B31">
            <v>566746845280</v>
          </cell>
          <cell r="C31">
            <v>566746845280</v>
          </cell>
        </row>
        <row r="32">
          <cell r="B32">
            <v>566746845324</v>
          </cell>
          <cell r="C32">
            <v>566746845324</v>
          </cell>
        </row>
        <row r="33">
          <cell r="B33">
            <v>566746845361</v>
          </cell>
          <cell r="C33">
            <v>566746845361</v>
          </cell>
        </row>
        <row r="34">
          <cell r="B34">
            <v>566746845383</v>
          </cell>
          <cell r="C34">
            <v>566746845383</v>
          </cell>
        </row>
        <row r="35">
          <cell r="B35">
            <v>566746845394</v>
          </cell>
          <cell r="C35">
            <v>566746845394</v>
          </cell>
        </row>
        <row r="36">
          <cell r="B36">
            <v>566746845291</v>
          </cell>
          <cell r="C36">
            <v>566746845291</v>
          </cell>
        </row>
        <row r="37">
          <cell r="B37">
            <v>566746845335</v>
          </cell>
          <cell r="C37">
            <v>566746845335</v>
          </cell>
        </row>
        <row r="38">
          <cell r="B38">
            <v>566746845534</v>
          </cell>
          <cell r="C38">
            <v>566746845534</v>
          </cell>
        </row>
        <row r="39">
          <cell r="B39">
            <v>566746845490</v>
          </cell>
          <cell r="C39">
            <v>566746845490</v>
          </cell>
        </row>
        <row r="40">
          <cell r="B40">
            <v>566746845560</v>
          </cell>
          <cell r="C40">
            <v>566746845560</v>
          </cell>
        </row>
        <row r="41">
          <cell r="B41">
            <v>566746845545</v>
          </cell>
          <cell r="C41">
            <v>566746845545</v>
          </cell>
        </row>
        <row r="42">
          <cell r="B42">
            <v>566746845512</v>
          </cell>
          <cell r="C42">
            <v>566746845512</v>
          </cell>
        </row>
        <row r="43">
          <cell r="B43">
            <v>566746845571</v>
          </cell>
          <cell r="C43">
            <v>566746845571</v>
          </cell>
        </row>
        <row r="44">
          <cell r="B44">
            <v>566746845523</v>
          </cell>
          <cell r="C44">
            <v>566746845523</v>
          </cell>
        </row>
        <row r="45">
          <cell r="B45">
            <v>566746845582</v>
          </cell>
          <cell r="C45">
            <v>566746845582</v>
          </cell>
        </row>
        <row r="46">
          <cell r="B46">
            <v>566746845501</v>
          </cell>
          <cell r="C46">
            <v>566746845501</v>
          </cell>
        </row>
        <row r="47">
          <cell r="B47">
            <v>566746845556</v>
          </cell>
          <cell r="C47">
            <v>566746845556</v>
          </cell>
        </row>
        <row r="48">
          <cell r="B48">
            <v>6094322804021</v>
          </cell>
          <cell r="C48" t="str">
            <v>PDE028155225</v>
          </cell>
        </row>
        <row r="49">
          <cell r="B49">
            <v>6094322804022</v>
          </cell>
          <cell r="C49" t="str">
            <v>PDE028155226</v>
          </cell>
        </row>
        <row r="50">
          <cell r="B50">
            <v>6094321976769</v>
          </cell>
          <cell r="C50" t="str">
            <v>PDE026649989</v>
          </cell>
        </row>
        <row r="51">
          <cell r="B51">
            <v>6094321976764</v>
          </cell>
          <cell r="C51" t="str">
            <v>PDE026649984</v>
          </cell>
        </row>
        <row r="52">
          <cell r="B52">
            <v>6094321976763</v>
          </cell>
          <cell r="C52" t="str">
            <v>PDE026649983</v>
          </cell>
        </row>
        <row r="53">
          <cell r="B53">
            <v>6094321976743</v>
          </cell>
          <cell r="C53" t="str">
            <v>PDE026649963</v>
          </cell>
        </row>
        <row r="54">
          <cell r="B54">
            <v>6094321976717</v>
          </cell>
          <cell r="C54" t="str">
            <v>PDE026649937</v>
          </cell>
        </row>
        <row r="55">
          <cell r="B55">
            <v>6094321976687</v>
          </cell>
          <cell r="C55" t="str">
            <v>PDE026649907</v>
          </cell>
        </row>
        <row r="56">
          <cell r="B56">
            <v>6094321976674</v>
          </cell>
          <cell r="C56" t="str">
            <v>PDE026649894</v>
          </cell>
        </row>
        <row r="57">
          <cell r="B57">
            <v>6094321976672</v>
          </cell>
          <cell r="C57" t="str">
            <v>PDE026649892</v>
          </cell>
        </row>
        <row r="58">
          <cell r="B58">
            <v>6094321976645</v>
          </cell>
          <cell r="C58" t="str">
            <v>PDE026649865</v>
          </cell>
        </row>
        <row r="59">
          <cell r="B59">
            <v>6094321976630</v>
          </cell>
          <cell r="C59" t="str">
            <v>PDE026649850</v>
          </cell>
        </row>
        <row r="60">
          <cell r="B60">
            <v>6094321976535</v>
          </cell>
          <cell r="C60" t="str">
            <v>PDE026649755</v>
          </cell>
        </row>
        <row r="61">
          <cell r="B61">
            <v>6094318722295</v>
          </cell>
          <cell r="C61">
            <v>6094318722295</v>
          </cell>
        </row>
        <row r="62">
          <cell r="B62">
            <v>6094318722294</v>
          </cell>
          <cell r="C62">
            <v>6094318722294</v>
          </cell>
        </row>
        <row r="63">
          <cell r="B63">
            <v>6094318722298</v>
          </cell>
          <cell r="C63">
            <v>6094318722298</v>
          </cell>
        </row>
        <row r="64">
          <cell r="B64">
            <v>6094318722308</v>
          </cell>
          <cell r="C64">
            <v>6094318722308</v>
          </cell>
        </row>
        <row r="65">
          <cell r="B65">
            <v>6094318722290</v>
          </cell>
          <cell r="C65">
            <v>6094318722290</v>
          </cell>
        </row>
        <row r="66">
          <cell r="B66">
            <v>516243343221</v>
          </cell>
          <cell r="C66" t="str">
            <v>PDE250058758</v>
          </cell>
        </row>
      </sheetData>
      <sheetData sheetId="2">
        <row r="2">
          <cell r="I2">
            <v>516276492896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PDE250058433</v>
          </cell>
          <cell r="AW2">
            <v>5</v>
          </cell>
          <cell r="AX2">
            <v>5</v>
          </cell>
        </row>
        <row r="3">
          <cell r="I3" t="str">
            <v>PDE250056728</v>
          </cell>
          <cell r="AW3">
            <v>0.5</v>
          </cell>
          <cell r="AX3">
            <v>2</v>
          </cell>
        </row>
        <row r="4">
          <cell r="I4" t="str">
            <v>PDE250057866</v>
          </cell>
          <cell r="AW4">
            <v>0.5</v>
          </cell>
          <cell r="AX4">
            <v>0.5</v>
          </cell>
        </row>
        <row r="5">
          <cell r="I5" t="str">
            <v>PDE250057859</v>
          </cell>
          <cell r="AW5">
            <v>0.5</v>
          </cell>
          <cell r="AX5">
            <v>0.5</v>
          </cell>
        </row>
        <row r="6">
          <cell r="I6" t="str">
            <v>PDE250057006</v>
          </cell>
          <cell r="AW6">
            <v>0.5</v>
          </cell>
          <cell r="AX6">
            <v>0.5</v>
          </cell>
        </row>
        <row r="7">
          <cell r="I7" t="str">
            <v>PDE250057007</v>
          </cell>
          <cell r="AW7">
            <v>0.5</v>
          </cell>
          <cell r="AX7">
            <v>1</v>
          </cell>
        </row>
        <row r="8">
          <cell r="I8" t="str">
            <v>PDE250057010</v>
          </cell>
          <cell r="AW8">
            <v>0.5</v>
          </cell>
          <cell r="AX8">
            <v>1</v>
          </cell>
        </row>
        <row r="9">
          <cell r="I9" t="str">
            <v>PDE250057856</v>
          </cell>
          <cell r="AW9">
            <v>0.5</v>
          </cell>
          <cell r="AX9">
            <v>1</v>
          </cell>
        </row>
        <row r="10">
          <cell r="I10" t="str">
            <v>PDE250056732</v>
          </cell>
          <cell r="AW10">
            <v>0.5</v>
          </cell>
          <cell r="AX10">
            <v>1</v>
          </cell>
        </row>
        <row r="11">
          <cell r="I11" t="str">
            <v>PDE250057857</v>
          </cell>
          <cell r="AW11">
            <v>0.5</v>
          </cell>
          <cell r="AX11">
            <v>0.5</v>
          </cell>
        </row>
        <row r="12">
          <cell r="I12" t="str">
            <v>PDE250056729</v>
          </cell>
          <cell r="AW12">
            <v>0.5</v>
          </cell>
          <cell r="AX1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"/>
      <sheetName val="Koonect von Kunden"/>
      <sheetName val="KOONECT UPLOAD 자료"/>
      <sheetName val="GENIEZIP"/>
      <sheetName val="GENIEZIP UPLOAD"/>
      <sheetName val="MDM"/>
      <sheetName val="MISOROMAN9-2"/>
      <sheetName val="MISOROMAN UPLOAD)"/>
    </sheetNames>
    <sheetDataSet>
      <sheetData sheetId="0">
        <row r="3">
          <cell r="C3">
            <v>2.09</v>
          </cell>
        </row>
      </sheetData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516243156424</v>
          </cell>
          <cell r="C2" t="str">
            <v>PDE250051910</v>
          </cell>
        </row>
        <row r="3">
          <cell r="B3">
            <v>516243156435</v>
          </cell>
          <cell r="C3" t="str">
            <v>PDE250051911</v>
          </cell>
        </row>
        <row r="4">
          <cell r="B4">
            <v>516243156446</v>
          </cell>
          <cell r="C4" t="str">
            <v>PDE250051912</v>
          </cell>
        </row>
        <row r="5">
          <cell r="B5">
            <v>516243156450</v>
          </cell>
          <cell r="C5" t="str">
            <v>PDE250051913</v>
          </cell>
        </row>
        <row r="6">
          <cell r="B6">
            <v>516243156461</v>
          </cell>
          <cell r="C6" t="str">
            <v>PDE250051914</v>
          </cell>
        </row>
        <row r="7">
          <cell r="B7">
            <v>516243156472</v>
          </cell>
          <cell r="C7" t="str">
            <v>PDE250051915</v>
          </cell>
        </row>
        <row r="8">
          <cell r="B8">
            <v>516243156483</v>
          </cell>
          <cell r="C8" t="str">
            <v>PDE250051916</v>
          </cell>
        </row>
        <row r="9">
          <cell r="B9">
            <v>516243156494</v>
          </cell>
          <cell r="C9" t="str">
            <v>PDE250051917</v>
          </cell>
        </row>
        <row r="10">
          <cell r="B10">
            <v>516243156505</v>
          </cell>
          <cell r="C10" t="str">
            <v>PDE250051918</v>
          </cell>
        </row>
        <row r="11">
          <cell r="B11">
            <v>516243156516</v>
          </cell>
          <cell r="C11" t="str">
            <v>PDE250051919</v>
          </cell>
        </row>
        <row r="12">
          <cell r="B12">
            <v>516243156520</v>
          </cell>
          <cell r="C12" t="str">
            <v>PDE250051920</v>
          </cell>
        </row>
        <row r="13">
          <cell r="B13">
            <v>516243156531</v>
          </cell>
          <cell r="C13" t="str">
            <v>PDE250051921</v>
          </cell>
        </row>
        <row r="14">
          <cell r="B14">
            <v>516243156542</v>
          </cell>
          <cell r="C14" t="str">
            <v>PDE250051922</v>
          </cell>
        </row>
        <row r="15">
          <cell r="B15">
            <v>516243156553</v>
          </cell>
          <cell r="C15" t="str">
            <v>PDE250051923</v>
          </cell>
        </row>
        <row r="16">
          <cell r="B16">
            <v>516243156564</v>
          </cell>
          <cell r="C16" t="str">
            <v>PDE250051924</v>
          </cell>
        </row>
        <row r="17">
          <cell r="B17">
            <v>516243156575</v>
          </cell>
          <cell r="C17" t="str">
            <v>PDE250051925</v>
          </cell>
        </row>
        <row r="18">
          <cell r="B18">
            <v>516243156586</v>
          </cell>
          <cell r="C18" t="str">
            <v>PDE250051926</v>
          </cell>
        </row>
        <row r="19">
          <cell r="B19">
            <v>516243156590</v>
          </cell>
          <cell r="C19" t="str">
            <v>PDE250051927</v>
          </cell>
        </row>
        <row r="20">
          <cell r="B20">
            <v>516243156601</v>
          </cell>
          <cell r="C20" t="str">
            <v>PDE250051928</v>
          </cell>
        </row>
        <row r="21">
          <cell r="B21">
            <v>516243156612</v>
          </cell>
          <cell r="C21" t="str">
            <v>PDE250051929</v>
          </cell>
        </row>
        <row r="22">
          <cell r="B22">
            <v>516243168862</v>
          </cell>
          <cell r="C22" t="str">
            <v>PDE250052233</v>
          </cell>
        </row>
        <row r="23">
          <cell r="B23">
            <v>516243169805</v>
          </cell>
          <cell r="C23" t="str">
            <v>PDE250052318</v>
          </cell>
        </row>
        <row r="24">
          <cell r="B24">
            <v>516276492491</v>
          </cell>
          <cell r="C24">
            <v>516276492491</v>
          </cell>
        </row>
        <row r="25">
          <cell r="B25">
            <v>516276492480</v>
          </cell>
          <cell r="C25">
            <v>516276492480</v>
          </cell>
        </row>
        <row r="26">
          <cell r="B26">
            <v>516276492476</v>
          </cell>
          <cell r="C26">
            <v>516276492476</v>
          </cell>
        </row>
        <row r="27">
          <cell r="B27">
            <v>516276492502</v>
          </cell>
          <cell r="C27">
            <v>516276492502</v>
          </cell>
        </row>
        <row r="28">
          <cell r="B28">
            <v>516277579300</v>
          </cell>
          <cell r="C28" t="str">
            <v>PDE028806140</v>
          </cell>
        </row>
        <row r="29">
          <cell r="B29">
            <v>6094313858257</v>
          </cell>
          <cell r="C29" t="str">
            <v>PDE005445039</v>
          </cell>
        </row>
        <row r="30">
          <cell r="B30">
            <v>6094313858274</v>
          </cell>
          <cell r="C30" t="str">
            <v>PDE005445056</v>
          </cell>
        </row>
        <row r="31">
          <cell r="B31">
            <v>6094313858276</v>
          </cell>
          <cell r="C31" t="str">
            <v>PDE005445058</v>
          </cell>
        </row>
        <row r="32">
          <cell r="B32">
            <v>6094313858272</v>
          </cell>
          <cell r="C32" t="str">
            <v>PDE005445054</v>
          </cell>
        </row>
        <row r="33">
          <cell r="B33">
            <v>566746841345</v>
          </cell>
          <cell r="C33">
            <v>566746841345</v>
          </cell>
        </row>
        <row r="34">
          <cell r="B34">
            <v>566746841286</v>
          </cell>
          <cell r="C34">
            <v>566746841286</v>
          </cell>
        </row>
        <row r="35">
          <cell r="B35">
            <v>566746841264</v>
          </cell>
          <cell r="C35">
            <v>566746841264</v>
          </cell>
        </row>
        <row r="36">
          <cell r="B36">
            <v>566746841220</v>
          </cell>
          <cell r="C36">
            <v>566746841220</v>
          </cell>
        </row>
        <row r="37">
          <cell r="B37">
            <v>566746841253</v>
          </cell>
          <cell r="C37">
            <v>566746841253</v>
          </cell>
        </row>
        <row r="38">
          <cell r="B38">
            <v>566746841356</v>
          </cell>
          <cell r="C38">
            <v>566746841356</v>
          </cell>
        </row>
        <row r="39">
          <cell r="B39">
            <v>566746841312</v>
          </cell>
          <cell r="C39">
            <v>566746841312</v>
          </cell>
        </row>
        <row r="40">
          <cell r="B40">
            <v>566746841382</v>
          </cell>
          <cell r="C40">
            <v>566746841382</v>
          </cell>
        </row>
        <row r="41">
          <cell r="B41">
            <v>566746841371</v>
          </cell>
          <cell r="C41">
            <v>566746841371</v>
          </cell>
        </row>
        <row r="42">
          <cell r="B42">
            <v>566746841334</v>
          </cell>
          <cell r="C42">
            <v>566746841334</v>
          </cell>
        </row>
        <row r="43">
          <cell r="B43">
            <v>566746841301</v>
          </cell>
          <cell r="C43">
            <v>566746841301</v>
          </cell>
        </row>
        <row r="44">
          <cell r="B44">
            <v>566746841205</v>
          </cell>
          <cell r="C44">
            <v>566746841205</v>
          </cell>
        </row>
        <row r="45">
          <cell r="B45">
            <v>566746841275</v>
          </cell>
          <cell r="C45">
            <v>566746841275</v>
          </cell>
        </row>
        <row r="46">
          <cell r="B46">
            <v>566746841393</v>
          </cell>
          <cell r="C46">
            <v>566746841393</v>
          </cell>
        </row>
        <row r="47">
          <cell r="B47">
            <v>566746841242</v>
          </cell>
          <cell r="C47">
            <v>566746841242</v>
          </cell>
        </row>
        <row r="48">
          <cell r="B48">
            <v>566746841323</v>
          </cell>
          <cell r="C48">
            <v>566746841323</v>
          </cell>
        </row>
        <row r="49">
          <cell r="B49">
            <v>566746841404</v>
          </cell>
          <cell r="C49">
            <v>566746841404</v>
          </cell>
        </row>
        <row r="50">
          <cell r="B50">
            <v>566746841290</v>
          </cell>
          <cell r="C50">
            <v>566746841290</v>
          </cell>
        </row>
        <row r="51">
          <cell r="B51">
            <v>566746841360</v>
          </cell>
          <cell r="C51">
            <v>566746841360</v>
          </cell>
        </row>
        <row r="52">
          <cell r="B52">
            <v>566746841231</v>
          </cell>
          <cell r="C52">
            <v>566746841231</v>
          </cell>
        </row>
        <row r="53">
          <cell r="B53">
            <v>566746841216</v>
          </cell>
          <cell r="C53">
            <v>566746841216</v>
          </cell>
        </row>
        <row r="54">
          <cell r="B54">
            <v>566746841496</v>
          </cell>
          <cell r="C54">
            <v>566746841496</v>
          </cell>
        </row>
        <row r="55">
          <cell r="B55">
            <v>566746841533</v>
          </cell>
          <cell r="C55">
            <v>566746841496</v>
          </cell>
        </row>
        <row r="56">
          <cell r="B56">
            <v>566746841441</v>
          </cell>
          <cell r="C56">
            <v>566746841441</v>
          </cell>
        </row>
        <row r="57">
          <cell r="B57">
            <v>566746841522</v>
          </cell>
          <cell r="C57">
            <v>566746841522</v>
          </cell>
        </row>
        <row r="58">
          <cell r="B58">
            <v>566746841426</v>
          </cell>
          <cell r="C58">
            <v>566746841426</v>
          </cell>
        </row>
        <row r="59">
          <cell r="B59">
            <v>566746841452</v>
          </cell>
          <cell r="C59">
            <v>566746841452</v>
          </cell>
        </row>
        <row r="60">
          <cell r="B60">
            <v>566746841415</v>
          </cell>
          <cell r="C60">
            <v>566746841415</v>
          </cell>
        </row>
        <row r="61">
          <cell r="B61">
            <v>566746841463</v>
          </cell>
          <cell r="C61">
            <v>566746841463</v>
          </cell>
        </row>
        <row r="62">
          <cell r="B62">
            <v>566746841485</v>
          </cell>
          <cell r="C62">
            <v>566746841485</v>
          </cell>
        </row>
        <row r="63">
          <cell r="B63">
            <v>566746841474</v>
          </cell>
          <cell r="C63">
            <v>566746841474</v>
          </cell>
        </row>
        <row r="64">
          <cell r="B64">
            <v>566746841500</v>
          </cell>
          <cell r="C64">
            <v>566746841500</v>
          </cell>
        </row>
        <row r="65">
          <cell r="B65">
            <v>566746841511</v>
          </cell>
          <cell r="C65">
            <v>566746841511</v>
          </cell>
        </row>
        <row r="66">
          <cell r="B66">
            <v>566746841544</v>
          </cell>
          <cell r="C66">
            <v>566746841544</v>
          </cell>
        </row>
        <row r="67">
          <cell r="B67">
            <v>566746841570</v>
          </cell>
          <cell r="C67">
            <v>566746841570</v>
          </cell>
        </row>
        <row r="68">
          <cell r="B68">
            <v>566746841566</v>
          </cell>
          <cell r="C68">
            <v>566746841566</v>
          </cell>
        </row>
        <row r="69">
          <cell r="B69">
            <v>566746841555</v>
          </cell>
          <cell r="C69">
            <v>566746841555</v>
          </cell>
        </row>
        <row r="70">
          <cell r="B70">
            <v>566746840774</v>
          </cell>
          <cell r="C70">
            <v>566746840774</v>
          </cell>
        </row>
        <row r="71">
          <cell r="B71">
            <v>6094322803841</v>
          </cell>
          <cell r="C71" t="str">
            <v>PDE028155045</v>
          </cell>
        </row>
        <row r="72">
          <cell r="B72">
            <v>6094322803897</v>
          </cell>
          <cell r="C72" t="str">
            <v>PDE028155101</v>
          </cell>
        </row>
        <row r="73">
          <cell r="B73">
            <v>6094321976417</v>
          </cell>
          <cell r="C73" t="str">
            <v>PDE026649637</v>
          </cell>
        </row>
        <row r="74">
          <cell r="B74">
            <v>6094321976398</v>
          </cell>
          <cell r="C74" t="str">
            <v>PDE026649618</v>
          </cell>
        </row>
        <row r="75">
          <cell r="B75">
            <v>6094321976397</v>
          </cell>
          <cell r="C75" t="str">
            <v>PDE026649617</v>
          </cell>
        </row>
        <row r="76">
          <cell r="B76">
            <v>6094321976380</v>
          </cell>
          <cell r="C76" t="str">
            <v>PDE026649600</v>
          </cell>
        </row>
        <row r="77">
          <cell r="B77">
            <v>6094321976379</v>
          </cell>
          <cell r="C77" t="str">
            <v>PDE026649599</v>
          </cell>
        </row>
        <row r="78">
          <cell r="B78">
            <v>6094321976378</v>
          </cell>
          <cell r="C78" t="str">
            <v>PDE026649598</v>
          </cell>
        </row>
        <row r="79">
          <cell r="B79">
            <v>6094321976376</v>
          </cell>
          <cell r="C79" t="str">
            <v>PDE026649596</v>
          </cell>
        </row>
        <row r="80">
          <cell r="B80">
            <v>6094321976372</v>
          </cell>
          <cell r="C80" t="str">
            <v>PDE026649592</v>
          </cell>
        </row>
        <row r="81">
          <cell r="B81">
            <v>6094321976369</v>
          </cell>
          <cell r="C81" t="str">
            <v>PDE026649589</v>
          </cell>
        </row>
        <row r="82">
          <cell r="B82">
            <v>6094321976367</v>
          </cell>
          <cell r="C82" t="str">
            <v>PDE026649587</v>
          </cell>
        </row>
        <row r="83">
          <cell r="B83">
            <v>6094321976364</v>
          </cell>
          <cell r="C83" t="str">
            <v>PDE026649584</v>
          </cell>
        </row>
        <row r="84">
          <cell r="B84">
            <v>6094321976361</v>
          </cell>
          <cell r="C84" t="str">
            <v>PDE026649581</v>
          </cell>
        </row>
        <row r="85">
          <cell r="B85">
            <v>6094321976360</v>
          </cell>
          <cell r="C85" t="str">
            <v>PDE026649580</v>
          </cell>
        </row>
        <row r="86">
          <cell r="B86">
            <v>6094321976359</v>
          </cell>
          <cell r="C86" t="str">
            <v>PDE026649579</v>
          </cell>
        </row>
        <row r="87">
          <cell r="B87">
            <v>6094321976358</v>
          </cell>
          <cell r="C87" t="str">
            <v>PDE026649578</v>
          </cell>
        </row>
        <row r="88">
          <cell r="B88">
            <v>6094321976357</v>
          </cell>
          <cell r="C88" t="str">
            <v>PDE026649577</v>
          </cell>
        </row>
        <row r="89">
          <cell r="B89">
            <v>6094321976356</v>
          </cell>
          <cell r="C89" t="str">
            <v>PDE026649576</v>
          </cell>
        </row>
        <row r="90">
          <cell r="B90">
            <v>6094321976335</v>
          </cell>
          <cell r="C90" t="str">
            <v>PDE026649555</v>
          </cell>
        </row>
        <row r="91">
          <cell r="B91">
            <v>6094321976326</v>
          </cell>
          <cell r="C91" t="str">
            <v>PDE026649546</v>
          </cell>
        </row>
        <row r="92">
          <cell r="B92">
            <v>6094321976325</v>
          </cell>
          <cell r="C92" t="str">
            <v>PDE026649545</v>
          </cell>
        </row>
        <row r="93">
          <cell r="B93">
            <v>6094321976324</v>
          </cell>
          <cell r="C93" t="str">
            <v>PDE026649544</v>
          </cell>
        </row>
        <row r="94">
          <cell r="B94">
            <v>6094321976323</v>
          </cell>
          <cell r="C94" t="str">
            <v>PDE026649543</v>
          </cell>
        </row>
        <row r="95">
          <cell r="B95">
            <v>6094321976322</v>
          </cell>
          <cell r="C95" t="str">
            <v>PDE026649542</v>
          </cell>
        </row>
        <row r="96">
          <cell r="B96">
            <v>6094321976321</v>
          </cell>
          <cell r="C96" t="str">
            <v>PDE026649541</v>
          </cell>
        </row>
        <row r="97">
          <cell r="B97">
            <v>6094321976320</v>
          </cell>
          <cell r="C97" t="str">
            <v>PDE026649540</v>
          </cell>
        </row>
        <row r="98">
          <cell r="B98">
            <v>6094321976311</v>
          </cell>
          <cell r="C98" t="str">
            <v>PDE026649531</v>
          </cell>
        </row>
        <row r="99">
          <cell r="B99">
            <v>6094321976310</v>
          </cell>
          <cell r="C99" t="str">
            <v>PDE026649530</v>
          </cell>
        </row>
        <row r="100">
          <cell r="B100">
            <v>6094321976280</v>
          </cell>
          <cell r="C100" t="str">
            <v>PDE026649500</v>
          </cell>
        </row>
        <row r="101">
          <cell r="B101">
            <v>6094321976266</v>
          </cell>
          <cell r="C101" t="str">
            <v>PDE026649486</v>
          </cell>
        </row>
        <row r="102">
          <cell r="B102">
            <v>6094321975839</v>
          </cell>
          <cell r="C102" t="str">
            <v>PDE026649059</v>
          </cell>
        </row>
        <row r="103">
          <cell r="B103">
            <v>6094318722254</v>
          </cell>
          <cell r="C103">
            <v>6094318722254</v>
          </cell>
        </row>
        <row r="104">
          <cell r="B104">
            <v>6094318722240</v>
          </cell>
          <cell r="C104">
            <v>6094318722240</v>
          </cell>
        </row>
        <row r="105">
          <cell r="B105">
            <v>6094318722237</v>
          </cell>
          <cell r="C105">
            <v>6094318722237</v>
          </cell>
        </row>
      </sheetData>
      <sheetData sheetId="2">
        <row r="2">
          <cell r="I2" t="str">
            <v>PDE250051910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PDE250052631</v>
          </cell>
          <cell r="AW2">
            <v>0.5</v>
          </cell>
          <cell r="AX2">
            <v>3</v>
          </cell>
        </row>
        <row r="3">
          <cell r="I3" t="str">
            <v>PDE250052633</v>
          </cell>
          <cell r="AW3">
            <v>0.5</v>
          </cell>
          <cell r="AX3">
            <v>3</v>
          </cell>
        </row>
        <row r="4">
          <cell r="I4" t="str">
            <v>PDE250053611</v>
          </cell>
          <cell r="AW4">
            <v>0.5</v>
          </cell>
          <cell r="AX4">
            <v>0.5</v>
          </cell>
        </row>
        <row r="5">
          <cell r="I5" t="str">
            <v>PDE250053612</v>
          </cell>
          <cell r="AW5">
            <v>0.5</v>
          </cell>
          <cell r="AX5">
            <v>0.5</v>
          </cell>
        </row>
        <row r="6">
          <cell r="I6" t="str">
            <v>PDE250053613</v>
          </cell>
          <cell r="AW6">
            <v>0.5</v>
          </cell>
          <cell r="AX6">
            <v>0.5</v>
          </cell>
        </row>
        <row r="7">
          <cell r="I7" t="str">
            <v>PDE250053614</v>
          </cell>
          <cell r="AW7">
            <v>0.5</v>
          </cell>
          <cell r="AX7">
            <v>0.5</v>
          </cell>
        </row>
        <row r="8">
          <cell r="I8" t="str">
            <v>PDE250054006</v>
          </cell>
          <cell r="AW8">
            <v>0.5</v>
          </cell>
          <cell r="AX8">
            <v>0.5</v>
          </cell>
        </row>
        <row r="9">
          <cell r="I9" t="str">
            <v>PDE250054008</v>
          </cell>
          <cell r="AW9">
            <v>0.8</v>
          </cell>
          <cell r="AX9">
            <v>5</v>
          </cell>
        </row>
        <row r="10">
          <cell r="I10" t="str">
            <v>PDE250054009</v>
          </cell>
          <cell r="AW10">
            <v>0.5</v>
          </cell>
          <cell r="AX10">
            <v>0.5</v>
          </cell>
        </row>
        <row r="11">
          <cell r="I11" t="str">
            <v>PDE250054010</v>
          </cell>
          <cell r="AW11">
            <v>0.5</v>
          </cell>
          <cell r="AX11">
            <v>3</v>
          </cell>
        </row>
        <row r="12">
          <cell r="I12" t="str">
            <v>PDE250054011</v>
          </cell>
          <cell r="AW12">
            <v>0.5</v>
          </cell>
          <cell r="AX12">
            <v>2</v>
          </cell>
        </row>
        <row r="13">
          <cell r="I13" t="str">
            <v>PDE250054012</v>
          </cell>
          <cell r="AW13">
            <v>0.5</v>
          </cell>
          <cell r="AX13">
            <v>6</v>
          </cell>
        </row>
        <row r="14">
          <cell r="I14" t="str">
            <v>PDE250054243</v>
          </cell>
          <cell r="AW14">
            <v>5</v>
          </cell>
          <cell r="AX14">
            <v>5</v>
          </cell>
        </row>
        <row r="15">
          <cell r="I15" t="str">
            <v>PDE250054244</v>
          </cell>
          <cell r="AW15">
            <v>5</v>
          </cell>
          <cell r="AX15">
            <v>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9-24"/>
      <sheetName val="Koonect von Kunden"/>
      <sheetName val="KOONECT UPLOAD 자료"/>
      <sheetName val="GENIEZIP"/>
      <sheetName val="GENIEZIP UPLOAD"/>
      <sheetName val="MDM"/>
      <sheetName val="MISOROMAN"/>
      <sheetName val="MISOROMAN UPLOAD)"/>
      <sheetName val="MISOROMAN9-24"/>
    </sheetNames>
    <sheetDataSet>
      <sheetData sheetId="0">
        <row r="3">
          <cell r="C3">
            <v>24.09</v>
          </cell>
        </row>
      </sheetData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517502671840</v>
          </cell>
          <cell r="C2" t="str">
            <v>PDE030338994</v>
          </cell>
        </row>
        <row r="3">
          <cell r="B3">
            <v>516276436130</v>
          </cell>
          <cell r="C3">
            <v>516276436130</v>
          </cell>
        </row>
        <row r="4">
          <cell r="B4">
            <v>516276492944</v>
          </cell>
          <cell r="C4">
            <v>516276492944</v>
          </cell>
        </row>
        <row r="5">
          <cell r="B5">
            <v>516277579576</v>
          </cell>
          <cell r="C5" t="str">
            <v>PDE028806167</v>
          </cell>
        </row>
        <row r="6">
          <cell r="B6">
            <v>516277579694</v>
          </cell>
          <cell r="C6" t="str">
            <v>PDE028806179</v>
          </cell>
        </row>
        <row r="7">
          <cell r="B7">
            <v>516277579705</v>
          </cell>
          <cell r="C7" t="str">
            <v>PDE028806180</v>
          </cell>
        </row>
        <row r="8">
          <cell r="B8">
            <v>6094313858322</v>
          </cell>
          <cell r="C8" t="str">
            <v>PDE005445104</v>
          </cell>
        </row>
        <row r="9">
          <cell r="B9">
            <v>6094313858323</v>
          </cell>
          <cell r="C9" t="str">
            <v>PDE005445105</v>
          </cell>
        </row>
        <row r="10">
          <cell r="B10">
            <v>6094313858325</v>
          </cell>
          <cell r="C10" t="str">
            <v>PDE005445107</v>
          </cell>
        </row>
        <row r="11">
          <cell r="B11">
            <v>6094313858327</v>
          </cell>
          <cell r="C11" t="str">
            <v>PDE005445109</v>
          </cell>
        </row>
        <row r="12">
          <cell r="B12">
            <v>6094313858329</v>
          </cell>
          <cell r="C12" t="str">
            <v>PDE005445111</v>
          </cell>
        </row>
        <row r="13">
          <cell r="B13">
            <v>6094313858324</v>
          </cell>
          <cell r="C13" t="str">
            <v>PDE005445106</v>
          </cell>
        </row>
        <row r="14">
          <cell r="B14">
            <v>6094313858301</v>
          </cell>
          <cell r="C14" t="str">
            <v>PDE005445083</v>
          </cell>
        </row>
        <row r="15">
          <cell r="B15">
            <v>6094313858168</v>
          </cell>
          <cell r="C15" t="str">
            <v>PDE005444950</v>
          </cell>
        </row>
        <row r="16">
          <cell r="B16">
            <v>566746845954</v>
          </cell>
          <cell r="C16">
            <v>566746845954</v>
          </cell>
        </row>
        <row r="17">
          <cell r="B17">
            <v>566746845895</v>
          </cell>
          <cell r="C17">
            <v>566746845895</v>
          </cell>
        </row>
        <row r="18">
          <cell r="B18">
            <v>566746845906</v>
          </cell>
          <cell r="C18">
            <v>566746845906</v>
          </cell>
        </row>
        <row r="19">
          <cell r="B19">
            <v>566746845980</v>
          </cell>
          <cell r="C19">
            <v>566746845980</v>
          </cell>
        </row>
        <row r="20">
          <cell r="B20">
            <v>566746846046</v>
          </cell>
          <cell r="C20">
            <v>566746846046</v>
          </cell>
        </row>
        <row r="21">
          <cell r="B21">
            <v>566746846024</v>
          </cell>
          <cell r="C21">
            <v>566746846024</v>
          </cell>
        </row>
        <row r="22">
          <cell r="B22">
            <v>566746845921</v>
          </cell>
          <cell r="C22">
            <v>566746845921</v>
          </cell>
        </row>
        <row r="23">
          <cell r="B23">
            <v>566746845873</v>
          </cell>
          <cell r="C23">
            <v>566746845873</v>
          </cell>
        </row>
        <row r="24">
          <cell r="B24">
            <v>566746846035</v>
          </cell>
          <cell r="C24">
            <v>566746846035</v>
          </cell>
        </row>
        <row r="25">
          <cell r="B25">
            <v>566746846013</v>
          </cell>
          <cell r="C25">
            <v>566746846013</v>
          </cell>
        </row>
        <row r="26">
          <cell r="B26">
            <v>566746845943</v>
          </cell>
          <cell r="C26">
            <v>566746845943</v>
          </cell>
        </row>
        <row r="27">
          <cell r="B27">
            <v>566746845991</v>
          </cell>
          <cell r="C27">
            <v>566746845991</v>
          </cell>
        </row>
        <row r="28">
          <cell r="B28">
            <v>566746846050</v>
          </cell>
          <cell r="C28">
            <v>566746846050</v>
          </cell>
        </row>
        <row r="29">
          <cell r="B29">
            <v>566746845976</v>
          </cell>
          <cell r="C29">
            <v>566746845976</v>
          </cell>
        </row>
        <row r="30">
          <cell r="B30">
            <v>566746845932</v>
          </cell>
          <cell r="C30">
            <v>566746845932</v>
          </cell>
        </row>
        <row r="31">
          <cell r="B31">
            <v>566746846002</v>
          </cell>
          <cell r="C31">
            <v>566746846002</v>
          </cell>
        </row>
        <row r="32">
          <cell r="B32">
            <v>566746845965</v>
          </cell>
          <cell r="C32">
            <v>566746845965</v>
          </cell>
        </row>
        <row r="33">
          <cell r="B33">
            <v>566746845884</v>
          </cell>
          <cell r="C33">
            <v>566746845884</v>
          </cell>
        </row>
        <row r="34">
          <cell r="B34">
            <v>566746846061</v>
          </cell>
          <cell r="C34">
            <v>566746846061</v>
          </cell>
        </row>
        <row r="35">
          <cell r="B35">
            <v>566746845910</v>
          </cell>
          <cell r="C35">
            <v>566746845910</v>
          </cell>
        </row>
        <row r="36">
          <cell r="B36">
            <v>566746844742</v>
          </cell>
          <cell r="C36">
            <v>566746844742</v>
          </cell>
        </row>
        <row r="37">
          <cell r="B37">
            <v>6094322803948</v>
          </cell>
          <cell r="C37" t="str">
            <v>PDE028155152</v>
          </cell>
        </row>
        <row r="38">
          <cell r="B38">
            <v>6094322804018</v>
          </cell>
          <cell r="C38" t="str">
            <v>PDE028155222</v>
          </cell>
        </row>
        <row r="39">
          <cell r="B39">
            <v>6094322804027</v>
          </cell>
          <cell r="C39" t="str">
            <v>PDE028155231</v>
          </cell>
        </row>
        <row r="40">
          <cell r="B40">
            <v>6094321976842</v>
          </cell>
          <cell r="C40" t="str">
            <v>PDE026650062</v>
          </cell>
        </row>
        <row r="41">
          <cell r="B41">
            <v>6094321976841</v>
          </cell>
          <cell r="C41" t="str">
            <v>PDE026650061</v>
          </cell>
        </row>
        <row r="42">
          <cell r="B42">
            <v>6094321976840</v>
          </cell>
          <cell r="C42" t="str">
            <v>PDE026650060</v>
          </cell>
        </row>
        <row r="43">
          <cell r="B43">
            <v>6094321976839</v>
          </cell>
          <cell r="C43" t="str">
            <v>PDE026650059</v>
          </cell>
        </row>
        <row r="44">
          <cell r="B44">
            <v>6094321976838</v>
          </cell>
          <cell r="C44" t="str">
            <v>PDE026650058</v>
          </cell>
        </row>
        <row r="45">
          <cell r="B45">
            <v>6094321976837</v>
          </cell>
          <cell r="C45" t="str">
            <v>PDE026650057</v>
          </cell>
        </row>
        <row r="46">
          <cell r="B46">
            <v>6094321976836</v>
          </cell>
          <cell r="C46" t="str">
            <v>PDE026650056</v>
          </cell>
        </row>
        <row r="47">
          <cell r="B47">
            <v>6094321976835</v>
          </cell>
          <cell r="C47" t="str">
            <v>PDE026650055</v>
          </cell>
        </row>
        <row r="48">
          <cell r="B48">
            <v>6094321976834</v>
          </cell>
          <cell r="C48" t="str">
            <v>PDE026650054</v>
          </cell>
        </row>
        <row r="49">
          <cell r="B49">
            <v>6094321976826</v>
          </cell>
          <cell r="C49" t="str">
            <v>PDE026650046</v>
          </cell>
        </row>
        <row r="50">
          <cell r="B50">
            <v>6094321976825</v>
          </cell>
          <cell r="C50" t="str">
            <v>PDE026650045</v>
          </cell>
        </row>
        <row r="51">
          <cell r="B51">
            <v>6094321976819</v>
          </cell>
          <cell r="C51" t="str">
            <v>PDE026650039</v>
          </cell>
        </row>
        <row r="52">
          <cell r="B52">
            <v>6094321976777</v>
          </cell>
          <cell r="C52" t="str">
            <v>PDE026649997</v>
          </cell>
        </row>
        <row r="53">
          <cell r="B53">
            <v>6094321976776</v>
          </cell>
          <cell r="C53" t="str">
            <v>PDE026649996</v>
          </cell>
        </row>
        <row r="54">
          <cell r="B54">
            <v>6094321976728</v>
          </cell>
          <cell r="C54" t="str">
            <v>PDE026649948</v>
          </cell>
        </row>
        <row r="55">
          <cell r="B55">
            <v>6094321976727</v>
          </cell>
          <cell r="C55" t="str">
            <v>PDE026649947</v>
          </cell>
        </row>
        <row r="56">
          <cell r="B56">
            <v>6094321976709</v>
          </cell>
          <cell r="C56" t="str">
            <v>PDE026649929</v>
          </cell>
        </row>
        <row r="57">
          <cell r="B57">
            <v>6094321976708</v>
          </cell>
          <cell r="C57" t="str">
            <v>PDE026649928</v>
          </cell>
        </row>
        <row r="58">
          <cell r="B58">
            <v>6094321976699</v>
          </cell>
          <cell r="C58" t="str">
            <v>PDE026649919</v>
          </cell>
        </row>
        <row r="59">
          <cell r="B59">
            <v>6094321976698</v>
          </cell>
          <cell r="C59" t="str">
            <v>PDE026649918</v>
          </cell>
        </row>
        <row r="60">
          <cell r="B60">
            <v>6094321976697</v>
          </cell>
          <cell r="C60" t="str">
            <v>PDE026649917</v>
          </cell>
        </row>
        <row r="61">
          <cell r="B61">
            <v>6094321976696</v>
          </cell>
          <cell r="C61" t="str">
            <v>PDE026649916</v>
          </cell>
        </row>
        <row r="62">
          <cell r="B62">
            <v>6094321976695</v>
          </cell>
          <cell r="C62" t="str">
            <v>PDE026649915</v>
          </cell>
        </row>
        <row r="63">
          <cell r="B63">
            <v>6094321976694</v>
          </cell>
          <cell r="C63" t="str">
            <v>PDE026649914</v>
          </cell>
        </row>
        <row r="64">
          <cell r="B64">
            <v>6094321976693</v>
          </cell>
          <cell r="C64" t="str">
            <v>PDE026649913</v>
          </cell>
        </row>
        <row r="65">
          <cell r="B65">
            <v>6094321976692</v>
          </cell>
          <cell r="C65" t="str">
            <v>PDE026649912</v>
          </cell>
        </row>
        <row r="66">
          <cell r="B66">
            <v>6094321976691</v>
          </cell>
          <cell r="C66" t="str">
            <v>PDE026649911</v>
          </cell>
        </row>
        <row r="67">
          <cell r="B67">
            <v>6094321976690</v>
          </cell>
          <cell r="C67" t="str">
            <v>PDE026649910</v>
          </cell>
        </row>
        <row r="68">
          <cell r="B68">
            <v>6094321976689</v>
          </cell>
          <cell r="C68" t="str">
            <v>PDE026649909</v>
          </cell>
        </row>
        <row r="69">
          <cell r="B69">
            <v>6094321976688</v>
          </cell>
          <cell r="C69" t="str">
            <v>PDE026649908</v>
          </cell>
        </row>
        <row r="70">
          <cell r="B70">
            <v>6094321976580</v>
          </cell>
          <cell r="C70" t="str">
            <v>PDE026649800</v>
          </cell>
        </row>
        <row r="71">
          <cell r="B71">
            <v>6094321976530</v>
          </cell>
          <cell r="C71" t="str">
            <v>PDE026649750</v>
          </cell>
        </row>
        <row r="72">
          <cell r="B72">
            <v>6094321976340</v>
          </cell>
          <cell r="C72" t="str">
            <v>PDE026649560</v>
          </cell>
        </row>
        <row r="73">
          <cell r="B73">
            <v>6094318722312</v>
          </cell>
          <cell r="C73">
            <v>6094318722312</v>
          </cell>
        </row>
        <row r="74">
          <cell r="B74">
            <v>6094318722303</v>
          </cell>
          <cell r="C74">
            <v>6094318722303</v>
          </cell>
        </row>
      </sheetData>
      <sheetData sheetId="2">
        <row r="2">
          <cell r="U2" t="str">
            <v>KOONECT_EU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PDE250057858</v>
          </cell>
          <cell r="AW2">
            <v>0.5</v>
          </cell>
          <cell r="AX2">
            <v>1</v>
          </cell>
        </row>
        <row r="3">
          <cell r="I3" t="str">
            <v>PDE250057860</v>
          </cell>
          <cell r="AW3">
            <v>0.5</v>
          </cell>
          <cell r="AX3">
            <v>1</v>
          </cell>
        </row>
        <row r="4">
          <cell r="I4" t="str">
            <v>PDE250057861</v>
          </cell>
          <cell r="AW4">
            <v>0.5</v>
          </cell>
          <cell r="AX4">
            <v>1</v>
          </cell>
        </row>
        <row r="5">
          <cell r="I5" t="str">
            <v>PDE250057862</v>
          </cell>
          <cell r="AW5">
            <v>0.5</v>
          </cell>
          <cell r="AX5">
            <v>1</v>
          </cell>
        </row>
        <row r="6">
          <cell r="I6" t="str">
            <v>PDE250057863</v>
          </cell>
          <cell r="AW6">
            <v>0.5</v>
          </cell>
          <cell r="AX6">
            <v>0.5</v>
          </cell>
        </row>
        <row r="7">
          <cell r="I7" t="str">
            <v>PDE250057864</v>
          </cell>
          <cell r="AW7">
            <v>0.5</v>
          </cell>
          <cell r="AX7">
            <v>1</v>
          </cell>
        </row>
        <row r="8">
          <cell r="I8" t="str">
            <v>PDE250057865</v>
          </cell>
          <cell r="AW8">
            <v>0.5</v>
          </cell>
          <cell r="AX8">
            <v>1</v>
          </cell>
        </row>
        <row r="9">
          <cell r="I9" t="str">
            <v>PDE250057867</v>
          </cell>
          <cell r="AW9">
            <v>0.5</v>
          </cell>
          <cell r="AX9">
            <v>1</v>
          </cell>
        </row>
        <row r="10">
          <cell r="I10" t="str">
            <v>PDE250057868</v>
          </cell>
          <cell r="AW10">
            <v>0.5</v>
          </cell>
          <cell r="AX10">
            <v>1</v>
          </cell>
        </row>
        <row r="11">
          <cell r="I11" t="str">
            <v>PDE250058435</v>
          </cell>
          <cell r="AW11">
            <v>0.5</v>
          </cell>
          <cell r="AX11">
            <v>1</v>
          </cell>
        </row>
        <row r="12">
          <cell r="I12" t="str">
            <v>PDE250058471</v>
          </cell>
          <cell r="AW12">
            <v>0.5</v>
          </cell>
          <cell r="AX12">
            <v>0.5</v>
          </cell>
        </row>
        <row r="13">
          <cell r="I13" t="str">
            <v>PDE250058472</v>
          </cell>
          <cell r="AW13">
            <v>0.5</v>
          </cell>
          <cell r="AX13">
            <v>1</v>
          </cell>
        </row>
        <row r="14">
          <cell r="I14" t="str">
            <v>PDE250058473</v>
          </cell>
          <cell r="AW14">
            <v>0.5</v>
          </cell>
          <cell r="AX14">
            <v>1</v>
          </cell>
        </row>
        <row r="15">
          <cell r="I15" t="str">
            <v>PDE250058911</v>
          </cell>
          <cell r="AW15">
            <v>5</v>
          </cell>
          <cell r="AX15">
            <v>5</v>
          </cell>
        </row>
        <row r="16">
          <cell r="I16" t="str">
            <v>PDE250058912</v>
          </cell>
          <cell r="AW16">
            <v>5</v>
          </cell>
          <cell r="AX16">
            <v>5</v>
          </cell>
        </row>
        <row r="17">
          <cell r="I17" t="str">
            <v>PDE250058434</v>
          </cell>
          <cell r="AW17">
            <v>0.5</v>
          </cell>
          <cell r="AX17">
            <v>1</v>
          </cell>
        </row>
        <row r="18">
          <cell r="I18" t="str">
            <v>PDE250058913</v>
          </cell>
          <cell r="AW18">
            <v>0.5</v>
          </cell>
          <cell r="AX18">
            <v>1</v>
          </cell>
        </row>
        <row r="19">
          <cell r="I19" t="str">
            <v>PDE250058914</v>
          </cell>
          <cell r="AW19">
            <v>0.5</v>
          </cell>
          <cell r="AX19">
            <v>1</v>
          </cell>
        </row>
        <row r="20">
          <cell r="I20" t="str">
            <v>PDE250058915</v>
          </cell>
          <cell r="AW20">
            <v>0.5</v>
          </cell>
          <cell r="AX20">
            <v>0.5</v>
          </cell>
        </row>
        <row r="21">
          <cell r="I21" t="str">
            <v>PDE250057869</v>
          </cell>
          <cell r="AW21">
            <v>0.5</v>
          </cell>
          <cell r="AX21">
            <v>0.5</v>
          </cell>
        </row>
        <row r="22">
          <cell r="I22" t="str">
            <v>PDE250058474</v>
          </cell>
          <cell r="AW22">
            <v>0.5</v>
          </cell>
          <cell r="AX22">
            <v>0.5</v>
          </cell>
        </row>
        <row r="23">
          <cell r="I23" t="str">
            <v>PDE250059114</v>
          </cell>
          <cell r="AW23">
            <v>0.5</v>
          </cell>
          <cell r="AX23">
            <v>0.5</v>
          </cell>
        </row>
        <row r="24">
          <cell r="I24" t="str">
            <v>PDE250059115</v>
          </cell>
          <cell r="AW24">
            <v>0.5</v>
          </cell>
          <cell r="AX24">
            <v>0.5</v>
          </cell>
        </row>
        <row r="25">
          <cell r="I25" t="str">
            <v>PDE250059116</v>
          </cell>
          <cell r="AW25">
            <v>0.5</v>
          </cell>
          <cell r="AX25">
            <v>0.5</v>
          </cell>
        </row>
        <row r="26">
          <cell r="I26" t="str">
            <v>PDE250059117</v>
          </cell>
          <cell r="AW26">
            <v>0.5</v>
          </cell>
          <cell r="AX26">
            <v>0.5</v>
          </cell>
        </row>
        <row r="27">
          <cell r="I27" t="str">
            <v>PDE250059118</v>
          </cell>
          <cell r="AW27">
            <v>0.5</v>
          </cell>
          <cell r="AX27">
            <v>0.5</v>
          </cell>
        </row>
        <row r="28">
          <cell r="I28" t="str">
            <v>PDE250059120</v>
          </cell>
          <cell r="AW28">
            <v>0.5</v>
          </cell>
          <cell r="AX28">
            <v>0.5</v>
          </cell>
        </row>
        <row r="29">
          <cell r="I29" t="str">
            <v>PDE250059123</v>
          </cell>
          <cell r="AW29">
            <v>0.5</v>
          </cell>
          <cell r="AX29">
            <v>0.5</v>
          </cell>
        </row>
        <row r="30">
          <cell r="I30" t="str">
            <v>PDE250059124</v>
          </cell>
          <cell r="AW30">
            <v>0.5</v>
          </cell>
          <cell r="AX30">
            <v>0.5</v>
          </cell>
        </row>
        <row r="31">
          <cell r="I31" t="str">
            <v>PDE250059126</v>
          </cell>
          <cell r="AW31">
            <v>0.5</v>
          </cell>
          <cell r="AX31">
            <v>0.5</v>
          </cell>
        </row>
        <row r="32">
          <cell r="I32" t="str">
            <v>PDE250059244</v>
          </cell>
          <cell r="AW32">
            <v>0.5</v>
          </cell>
          <cell r="AX32">
            <v>1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"/>
      <sheetName val="Koonect von Kunden"/>
      <sheetName val="KOONECT UPLOAD 자료"/>
      <sheetName val="GENIEZIP"/>
      <sheetName val="GENIEZIP UPLOAD"/>
      <sheetName val="MDM"/>
      <sheetName val="MISOROMAN9-5"/>
      <sheetName val="MISOROMAN UPLOAD)"/>
    </sheetNames>
    <sheetDataSet>
      <sheetData sheetId="0">
        <row r="3">
          <cell r="C3">
            <v>5.09</v>
          </cell>
        </row>
      </sheetData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517502671151</v>
          </cell>
          <cell r="C2" t="str">
            <v>PDE030338925</v>
          </cell>
        </row>
        <row r="3">
          <cell r="B3">
            <v>517502671173</v>
          </cell>
          <cell r="C3" t="str">
            <v>PDE030338927</v>
          </cell>
        </row>
        <row r="4">
          <cell r="B4">
            <v>516276435286</v>
          </cell>
          <cell r="C4">
            <v>516276435286</v>
          </cell>
        </row>
        <row r="5">
          <cell r="B5">
            <v>516276491124</v>
          </cell>
          <cell r="C5">
            <v>516276491124</v>
          </cell>
        </row>
        <row r="6">
          <cell r="B6">
            <v>516276491113</v>
          </cell>
          <cell r="C6">
            <v>516276491113</v>
          </cell>
        </row>
        <row r="7">
          <cell r="B7">
            <v>516276491102</v>
          </cell>
          <cell r="C7">
            <v>516276491102</v>
          </cell>
        </row>
        <row r="8">
          <cell r="B8">
            <v>516277578062</v>
          </cell>
          <cell r="C8" t="str">
            <v>PDE028806016</v>
          </cell>
        </row>
        <row r="9">
          <cell r="B9">
            <v>516277578073</v>
          </cell>
          <cell r="C9" t="str">
            <v>PDE028806017</v>
          </cell>
        </row>
        <row r="10">
          <cell r="B10">
            <v>6094313857966</v>
          </cell>
          <cell r="C10" t="str">
            <v>(overdue)PDE005444748</v>
          </cell>
        </row>
        <row r="11">
          <cell r="B11">
            <v>6094313857994</v>
          </cell>
          <cell r="C11" t="str">
            <v>(overdue)PDE005444776</v>
          </cell>
        </row>
        <row r="12">
          <cell r="B12">
            <v>6094313857991</v>
          </cell>
          <cell r="C12" t="str">
            <v>(overdue)PDE005444773</v>
          </cell>
        </row>
        <row r="13">
          <cell r="B13">
            <v>6094313857992</v>
          </cell>
          <cell r="C13" t="str">
            <v>(overdue)PDE005444774</v>
          </cell>
        </row>
        <row r="14">
          <cell r="B14">
            <v>566746818326</v>
          </cell>
          <cell r="C14">
            <v>566746818326</v>
          </cell>
        </row>
        <row r="15">
          <cell r="B15">
            <v>566746818245</v>
          </cell>
          <cell r="C15">
            <v>566746818245</v>
          </cell>
        </row>
        <row r="16">
          <cell r="B16">
            <v>566746818186</v>
          </cell>
          <cell r="C16">
            <v>566746818186</v>
          </cell>
        </row>
        <row r="17">
          <cell r="B17">
            <v>566746818175</v>
          </cell>
          <cell r="C17">
            <v>566746818175</v>
          </cell>
        </row>
        <row r="18">
          <cell r="B18">
            <v>566746818341</v>
          </cell>
          <cell r="C18">
            <v>566746818341</v>
          </cell>
        </row>
        <row r="19">
          <cell r="B19">
            <v>566746818282</v>
          </cell>
          <cell r="C19">
            <v>566746818282</v>
          </cell>
        </row>
        <row r="20">
          <cell r="B20"/>
          <cell r="C20"/>
        </row>
        <row r="21">
          <cell r="B21"/>
          <cell r="C21"/>
        </row>
        <row r="22">
          <cell r="B22"/>
          <cell r="C22"/>
        </row>
        <row r="23">
          <cell r="B23"/>
          <cell r="C23"/>
        </row>
        <row r="24">
          <cell r="B24"/>
          <cell r="C24"/>
        </row>
        <row r="25">
          <cell r="B25"/>
          <cell r="C25"/>
        </row>
        <row r="26">
          <cell r="B26"/>
          <cell r="C26"/>
        </row>
        <row r="27">
          <cell r="B27"/>
          <cell r="C27"/>
        </row>
        <row r="28">
          <cell r="B28"/>
          <cell r="C28"/>
        </row>
        <row r="29">
          <cell r="B29"/>
          <cell r="C29"/>
        </row>
        <row r="30">
          <cell r="B30"/>
          <cell r="C30"/>
        </row>
        <row r="31">
          <cell r="B31"/>
          <cell r="C31"/>
        </row>
        <row r="32">
          <cell r="B32"/>
          <cell r="C32"/>
        </row>
        <row r="33">
          <cell r="B33"/>
          <cell r="C33"/>
        </row>
        <row r="34">
          <cell r="B34"/>
          <cell r="C34"/>
        </row>
        <row r="35">
          <cell r="B35"/>
          <cell r="C35"/>
        </row>
        <row r="36">
          <cell r="B36"/>
          <cell r="C36"/>
        </row>
        <row r="37">
          <cell r="B37"/>
          <cell r="C37"/>
        </row>
        <row r="38">
          <cell r="B38"/>
          <cell r="C38"/>
        </row>
        <row r="39">
          <cell r="B39"/>
          <cell r="C39"/>
        </row>
        <row r="40">
          <cell r="B40"/>
          <cell r="C40"/>
        </row>
        <row r="41">
          <cell r="B41"/>
          <cell r="C41"/>
        </row>
        <row r="42">
          <cell r="B42"/>
          <cell r="C42"/>
        </row>
        <row r="43">
          <cell r="B43"/>
          <cell r="C43"/>
        </row>
        <row r="44">
          <cell r="B44"/>
          <cell r="C44"/>
        </row>
        <row r="45">
          <cell r="B45"/>
          <cell r="C45"/>
        </row>
        <row r="46">
          <cell r="B46"/>
          <cell r="C46"/>
        </row>
        <row r="47">
          <cell r="B47"/>
          <cell r="C47"/>
        </row>
        <row r="48">
          <cell r="B48"/>
          <cell r="C48"/>
        </row>
        <row r="49">
          <cell r="B49"/>
          <cell r="C49"/>
        </row>
        <row r="50">
          <cell r="B50"/>
          <cell r="C50"/>
        </row>
        <row r="51">
          <cell r="B51"/>
          <cell r="C51"/>
        </row>
        <row r="52">
          <cell r="B52"/>
          <cell r="C52"/>
        </row>
        <row r="53">
          <cell r="B53"/>
          <cell r="C53"/>
        </row>
      </sheetData>
      <sheetData sheetId="2"/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PDE250054007</v>
          </cell>
          <cell r="AW2">
            <v>0.5</v>
          </cell>
          <cell r="AX2">
            <v>0.5</v>
          </cell>
        </row>
        <row r="3">
          <cell r="I3" t="str">
            <v>PDE250054245</v>
          </cell>
          <cell r="AW3">
            <v>0.5</v>
          </cell>
          <cell r="AX3">
            <v>2</v>
          </cell>
        </row>
        <row r="4">
          <cell r="I4" t="str">
            <v>PDE250054246</v>
          </cell>
          <cell r="AW4">
            <v>0.5</v>
          </cell>
          <cell r="AX4">
            <v>0.5</v>
          </cell>
        </row>
        <row r="5">
          <cell r="I5" t="str">
            <v>PDE250054426</v>
          </cell>
          <cell r="AW5">
            <v>0.5</v>
          </cell>
          <cell r="AX5">
            <v>0.5</v>
          </cell>
        </row>
        <row r="6">
          <cell r="I6" t="str">
            <v>PDE250054429</v>
          </cell>
          <cell r="AW6">
            <v>0.5</v>
          </cell>
          <cell r="AX6">
            <v>2</v>
          </cell>
        </row>
        <row r="7">
          <cell r="I7" t="str">
            <v>PDE250054430</v>
          </cell>
          <cell r="AW7">
            <v>0.5</v>
          </cell>
          <cell r="AX7">
            <v>0.5</v>
          </cell>
        </row>
        <row r="8">
          <cell r="I8" t="str">
            <v>PDE250054431</v>
          </cell>
          <cell r="AW8">
            <v>0.5</v>
          </cell>
          <cell r="AX8">
            <v>0.5</v>
          </cell>
        </row>
        <row r="9">
          <cell r="I9" t="str">
            <v>PDE250054432</v>
          </cell>
          <cell r="AW9">
            <v>0.8</v>
          </cell>
          <cell r="AX9">
            <v>5</v>
          </cell>
        </row>
        <row r="10">
          <cell r="I10" t="str">
            <v>PDE250054434</v>
          </cell>
          <cell r="AW10">
            <v>0.9</v>
          </cell>
          <cell r="AX10">
            <v>15</v>
          </cell>
        </row>
        <row r="11">
          <cell r="I11" t="str">
            <v>PDE250054672</v>
          </cell>
          <cell r="AW11">
            <v>0.5</v>
          </cell>
          <cell r="AX11">
            <v>1.5</v>
          </cell>
        </row>
        <row r="12">
          <cell r="I12" t="str">
            <v>PDE250054674</v>
          </cell>
          <cell r="AW12">
            <v>0.5</v>
          </cell>
          <cell r="AX12">
            <v>1.5</v>
          </cell>
        </row>
        <row r="13">
          <cell r="I13" t="str">
            <v>PDE250054675</v>
          </cell>
          <cell r="AW13">
            <v>1.5</v>
          </cell>
          <cell r="AX13">
            <v>1.5</v>
          </cell>
        </row>
        <row r="14">
          <cell r="I14" t="str">
            <v>PDE250054877</v>
          </cell>
          <cell r="AW14">
            <v>1.5</v>
          </cell>
          <cell r="AX14">
            <v>1.5</v>
          </cell>
        </row>
        <row r="15">
          <cell r="I15" t="str">
            <v>PDE250055046</v>
          </cell>
          <cell r="AW15">
            <v>0.5</v>
          </cell>
          <cell r="AX15">
            <v>3</v>
          </cell>
        </row>
        <row r="16">
          <cell r="I16" t="str">
            <v>PDE250054433</v>
          </cell>
          <cell r="AW16">
            <v>0.5</v>
          </cell>
          <cell r="AX16">
            <v>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9-9"/>
      <sheetName val="Koonect von Kunden"/>
      <sheetName val="KOONECT UPLOAD 자료"/>
      <sheetName val="GENIEZIP"/>
      <sheetName val="GENIEZIP UPLOAD"/>
      <sheetName val="MDM"/>
      <sheetName val="MISOROMAN9-9"/>
      <sheetName val="MISOROMAN UPLOAD)"/>
    </sheetNames>
    <sheetDataSet>
      <sheetData sheetId="0">
        <row r="3">
          <cell r="C3">
            <v>9.09</v>
          </cell>
        </row>
      </sheetData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516276492631</v>
          </cell>
          <cell r="C2">
            <v>516276492631</v>
          </cell>
        </row>
        <row r="3">
          <cell r="B3">
            <v>516276492620</v>
          </cell>
          <cell r="C3">
            <v>516276492620</v>
          </cell>
        </row>
        <row r="4">
          <cell r="B4">
            <v>516276492616</v>
          </cell>
          <cell r="C4">
            <v>516276492616</v>
          </cell>
        </row>
        <row r="5">
          <cell r="B5">
            <v>516276492605</v>
          </cell>
          <cell r="C5">
            <v>516276492605</v>
          </cell>
        </row>
        <row r="6">
          <cell r="B6">
            <v>516276492594</v>
          </cell>
          <cell r="C6">
            <v>516276492594</v>
          </cell>
        </row>
        <row r="7">
          <cell r="B7">
            <v>516276492583</v>
          </cell>
          <cell r="C7">
            <v>516276492583</v>
          </cell>
        </row>
        <row r="8">
          <cell r="B8">
            <v>516277579392</v>
          </cell>
          <cell r="C8" t="str">
            <v>PDE028806149</v>
          </cell>
        </row>
        <row r="9">
          <cell r="B9">
            <v>516277579403</v>
          </cell>
          <cell r="C9" t="str">
            <v>PDE028806150</v>
          </cell>
        </row>
        <row r="10">
          <cell r="B10">
            <v>6094313858283</v>
          </cell>
          <cell r="C10" t="str">
            <v>PDE005445065</v>
          </cell>
        </row>
        <row r="11">
          <cell r="B11">
            <v>6094313858286</v>
          </cell>
          <cell r="C11" t="str">
            <v>PDE005445068</v>
          </cell>
        </row>
        <row r="12">
          <cell r="B12">
            <v>6094313858206</v>
          </cell>
          <cell r="C12" t="str">
            <v>PDE005444988</v>
          </cell>
        </row>
        <row r="13">
          <cell r="B13">
            <v>6094313858277</v>
          </cell>
          <cell r="C13" t="str">
            <v>PDE005445059</v>
          </cell>
        </row>
        <row r="14">
          <cell r="B14">
            <v>6094313858269</v>
          </cell>
          <cell r="C14" t="str">
            <v>PDE005445051</v>
          </cell>
        </row>
        <row r="15">
          <cell r="B15">
            <v>566746842793</v>
          </cell>
          <cell r="C15">
            <v>566746842793</v>
          </cell>
        </row>
        <row r="16">
          <cell r="B16">
            <v>566746842981</v>
          </cell>
          <cell r="C16">
            <v>566746842981</v>
          </cell>
        </row>
        <row r="17">
          <cell r="B17">
            <v>566746842690</v>
          </cell>
          <cell r="C17">
            <v>566746842690</v>
          </cell>
        </row>
        <row r="18">
          <cell r="B18">
            <v>566746842712</v>
          </cell>
          <cell r="C18">
            <v>566746842712</v>
          </cell>
        </row>
        <row r="19">
          <cell r="B19">
            <v>566746842653</v>
          </cell>
          <cell r="C19">
            <v>566746842653</v>
          </cell>
        </row>
        <row r="20">
          <cell r="B20">
            <v>566746842664</v>
          </cell>
          <cell r="C20">
            <v>566746842664</v>
          </cell>
        </row>
        <row r="21">
          <cell r="B21">
            <v>566746842701</v>
          </cell>
          <cell r="C21">
            <v>566746842701</v>
          </cell>
        </row>
        <row r="22">
          <cell r="B22">
            <v>566746842686</v>
          </cell>
          <cell r="C22">
            <v>566746842686</v>
          </cell>
        </row>
        <row r="23">
          <cell r="B23">
            <v>566746842911</v>
          </cell>
          <cell r="C23">
            <v>566746842911</v>
          </cell>
        </row>
        <row r="24">
          <cell r="B24">
            <v>566746842841</v>
          </cell>
          <cell r="C24">
            <v>566746842841</v>
          </cell>
        </row>
        <row r="25">
          <cell r="B25">
            <v>566746842922</v>
          </cell>
          <cell r="C25">
            <v>566746842922</v>
          </cell>
        </row>
        <row r="26">
          <cell r="B26">
            <v>566746842675</v>
          </cell>
          <cell r="C26">
            <v>566746842675</v>
          </cell>
        </row>
        <row r="27">
          <cell r="B27">
            <v>566746842900</v>
          </cell>
          <cell r="C27">
            <v>566746842900</v>
          </cell>
        </row>
        <row r="28">
          <cell r="B28">
            <v>566746842966</v>
          </cell>
          <cell r="C28">
            <v>566746842966</v>
          </cell>
        </row>
        <row r="29">
          <cell r="B29">
            <v>566746842970</v>
          </cell>
          <cell r="C29">
            <v>566746842970</v>
          </cell>
        </row>
        <row r="30">
          <cell r="B30">
            <v>566746842734</v>
          </cell>
          <cell r="C30">
            <v>566746842734</v>
          </cell>
        </row>
        <row r="31">
          <cell r="B31">
            <v>566746842723</v>
          </cell>
          <cell r="C31">
            <v>566746842723</v>
          </cell>
        </row>
        <row r="32">
          <cell r="B32">
            <v>566746842896</v>
          </cell>
          <cell r="C32">
            <v>566746842896</v>
          </cell>
        </row>
        <row r="33">
          <cell r="B33">
            <v>566746842771</v>
          </cell>
          <cell r="C33">
            <v>566746842771</v>
          </cell>
        </row>
        <row r="34">
          <cell r="B34">
            <v>566746842804</v>
          </cell>
          <cell r="C34">
            <v>566746842804</v>
          </cell>
        </row>
        <row r="35">
          <cell r="B35">
            <v>566746843025</v>
          </cell>
          <cell r="C35">
            <v>566746843025</v>
          </cell>
        </row>
        <row r="36">
          <cell r="B36">
            <v>566746843040</v>
          </cell>
          <cell r="C36">
            <v>566746843040</v>
          </cell>
        </row>
        <row r="37">
          <cell r="B37">
            <v>566746843062</v>
          </cell>
          <cell r="C37">
            <v>566746843062</v>
          </cell>
        </row>
        <row r="38">
          <cell r="B38">
            <v>566746843073</v>
          </cell>
          <cell r="C38">
            <v>566746843062</v>
          </cell>
        </row>
        <row r="39">
          <cell r="B39">
            <v>566746842760</v>
          </cell>
          <cell r="C39">
            <v>566746842760</v>
          </cell>
        </row>
        <row r="40">
          <cell r="B40">
            <v>566746842830</v>
          </cell>
          <cell r="C40">
            <v>566746842830</v>
          </cell>
        </row>
        <row r="41">
          <cell r="B41">
            <v>566746842815</v>
          </cell>
          <cell r="C41">
            <v>566746842815</v>
          </cell>
        </row>
        <row r="42">
          <cell r="B42">
            <v>566746842992</v>
          </cell>
          <cell r="C42">
            <v>566746842992</v>
          </cell>
        </row>
        <row r="43">
          <cell r="B43">
            <v>566746843014</v>
          </cell>
          <cell r="C43">
            <v>566746843014</v>
          </cell>
        </row>
        <row r="44">
          <cell r="B44">
            <v>566746842955</v>
          </cell>
          <cell r="C44">
            <v>566746842955</v>
          </cell>
        </row>
        <row r="45">
          <cell r="B45">
            <v>566746842745</v>
          </cell>
          <cell r="C45">
            <v>566746842745</v>
          </cell>
        </row>
        <row r="46">
          <cell r="B46">
            <v>566746843003</v>
          </cell>
          <cell r="C46">
            <v>566746843003</v>
          </cell>
        </row>
        <row r="47">
          <cell r="B47">
            <v>566746842944</v>
          </cell>
          <cell r="C47">
            <v>566746842944</v>
          </cell>
        </row>
        <row r="48">
          <cell r="B48">
            <v>566746843051</v>
          </cell>
          <cell r="C48">
            <v>566746843051</v>
          </cell>
        </row>
        <row r="49">
          <cell r="B49">
            <v>566746842863</v>
          </cell>
          <cell r="C49">
            <v>566746842863</v>
          </cell>
        </row>
        <row r="50">
          <cell r="B50">
            <v>566746842874</v>
          </cell>
          <cell r="C50">
            <v>566746842874</v>
          </cell>
        </row>
        <row r="51">
          <cell r="B51">
            <v>566746842826</v>
          </cell>
          <cell r="C51">
            <v>566746842826</v>
          </cell>
        </row>
        <row r="52">
          <cell r="B52">
            <v>566746842756</v>
          </cell>
          <cell r="C52">
            <v>566746842756</v>
          </cell>
        </row>
        <row r="53">
          <cell r="B53">
            <v>566746843036</v>
          </cell>
          <cell r="C53">
            <v>566746843036</v>
          </cell>
        </row>
        <row r="54">
          <cell r="B54">
            <v>566746842933</v>
          </cell>
          <cell r="C54">
            <v>566746842933</v>
          </cell>
        </row>
        <row r="55">
          <cell r="B55">
            <v>566746842852</v>
          </cell>
          <cell r="C55">
            <v>566746842852</v>
          </cell>
        </row>
        <row r="56">
          <cell r="B56">
            <v>566746842885</v>
          </cell>
          <cell r="C56">
            <v>566746842885</v>
          </cell>
        </row>
        <row r="57">
          <cell r="B57">
            <v>566746842782</v>
          </cell>
          <cell r="C57">
            <v>566746842782</v>
          </cell>
        </row>
        <row r="58">
          <cell r="B58">
            <v>566746842200</v>
          </cell>
          <cell r="C58">
            <v>566746842200</v>
          </cell>
        </row>
        <row r="59">
          <cell r="B59">
            <v>566746842222</v>
          </cell>
          <cell r="C59">
            <v>566746842200</v>
          </cell>
        </row>
        <row r="60">
          <cell r="B60">
            <v>566746842233</v>
          </cell>
          <cell r="C60">
            <v>566746842200</v>
          </cell>
        </row>
        <row r="61">
          <cell r="B61">
            <v>566746842384</v>
          </cell>
          <cell r="C61">
            <v>566746842384</v>
          </cell>
        </row>
        <row r="62">
          <cell r="B62">
            <v>6094322803951</v>
          </cell>
          <cell r="C62" t="str">
            <v>PDE028155155</v>
          </cell>
        </row>
        <row r="63">
          <cell r="B63">
            <v>6094322803956</v>
          </cell>
          <cell r="C63" t="str">
            <v>PDE028155160</v>
          </cell>
        </row>
        <row r="64">
          <cell r="B64">
            <v>6094322803501</v>
          </cell>
          <cell r="C64" t="str">
            <v>PDE028154706</v>
          </cell>
        </row>
        <row r="65">
          <cell r="B65">
            <v>6094322803937</v>
          </cell>
          <cell r="C65" t="str">
            <v>PDE028155141</v>
          </cell>
        </row>
        <row r="66">
          <cell r="B66">
            <v>6094322803940</v>
          </cell>
          <cell r="C66" t="str">
            <v>PDE028155144</v>
          </cell>
        </row>
        <row r="67">
          <cell r="B67">
            <v>6094322803949</v>
          </cell>
          <cell r="C67" t="str">
            <v>PDE028155153</v>
          </cell>
        </row>
        <row r="68">
          <cell r="B68">
            <v>6094322803904</v>
          </cell>
          <cell r="C68" t="str">
            <v>PDE028155108</v>
          </cell>
        </row>
        <row r="69">
          <cell r="B69">
            <v>6094322803939</v>
          </cell>
          <cell r="C69" t="str">
            <v>PDE028155143</v>
          </cell>
        </row>
        <row r="70">
          <cell r="B70">
            <v>6094322803942</v>
          </cell>
          <cell r="C70" t="str">
            <v>PDE028155146</v>
          </cell>
        </row>
        <row r="71">
          <cell r="B71">
            <v>6094322803936</v>
          </cell>
          <cell r="C71" t="str">
            <v>PDE028155140</v>
          </cell>
        </row>
        <row r="72">
          <cell r="B72">
            <v>6094322803947</v>
          </cell>
          <cell r="C72" t="str">
            <v>PDE028155151</v>
          </cell>
        </row>
        <row r="73">
          <cell r="B73">
            <v>6094322803941</v>
          </cell>
          <cell r="C73" t="str">
            <v>PDE028155145</v>
          </cell>
        </row>
        <row r="74">
          <cell r="B74">
            <v>6094322803943</v>
          </cell>
          <cell r="C74" t="str">
            <v>PDE028155147</v>
          </cell>
        </row>
        <row r="75">
          <cell r="B75">
            <v>6094322803957</v>
          </cell>
          <cell r="C75" t="str">
            <v>PDE028155161</v>
          </cell>
        </row>
        <row r="76">
          <cell r="B76">
            <v>6094322803938</v>
          </cell>
          <cell r="C76" t="str">
            <v>PDE028155142</v>
          </cell>
        </row>
        <row r="77">
          <cell r="B77">
            <v>6094322803944</v>
          </cell>
          <cell r="C77" t="str">
            <v>PDE028155148</v>
          </cell>
        </row>
        <row r="78">
          <cell r="B78">
            <v>6094322803958</v>
          </cell>
          <cell r="C78" t="str">
            <v>PDE028155162</v>
          </cell>
        </row>
        <row r="79">
          <cell r="B79">
            <v>6094322803924</v>
          </cell>
          <cell r="C79" t="str">
            <v>PDE028155128</v>
          </cell>
        </row>
        <row r="80">
          <cell r="B80">
            <v>6094322803959</v>
          </cell>
          <cell r="C80" t="str">
            <v>PDE028155163</v>
          </cell>
        </row>
        <row r="81">
          <cell r="B81">
            <v>6094321976564</v>
          </cell>
          <cell r="C81" t="str">
            <v>PDE026649784</v>
          </cell>
        </row>
        <row r="82">
          <cell r="B82">
            <v>6094321976562</v>
          </cell>
          <cell r="C82" t="str">
            <v>PDE026649782</v>
          </cell>
        </row>
        <row r="83">
          <cell r="B83">
            <v>6094321976561</v>
          </cell>
          <cell r="C83" t="str">
            <v>PDE026649781</v>
          </cell>
        </row>
        <row r="84">
          <cell r="B84">
            <v>6094321976560</v>
          </cell>
          <cell r="C84" t="str">
            <v>PDE026649780</v>
          </cell>
        </row>
        <row r="85">
          <cell r="B85">
            <v>6094321976559</v>
          </cell>
          <cell r="C85" t="str">
            <v>PDE026649779</v>
          </cell>
        </row>
        <row r="86">
          <cell r="B86">
            <v>6094321976556</v>
          </cell>
          <cell r="C86" t="str">
            <v>PDE026649776</v>
          </cell>
        </row>
        <row r="87">
          <cell r="B87">
            <v>6094321976538</v>
          </cell>
          <cell r="C87" t="str">
            <v>PDE026649758</v>
          </cell>
        </row>
        <row r="88">
          <cell r="B88">
            <v>6094321976537</v>
          </cell>
          <cell r="C88" t="str">
            <v>PDE026649757</v>
          </cell>
        </row>
        <row r="89">
          <cell r="B89">
            <v>6094321976536</v>
          </cell>
          <cell r="C89" t="str">
            <v>PDE026649756</v>
          </cell>
        </row>
        <row r="90">
          <cell r="B90">
            <v>6094321976534</v>
          </cell>
          <cell r="C90" t="str">
            <v>PDE026649754</v>
          </cell>
        </row>
        <row r="91">
          <cell r="B91">
            <v>6094321976532</v>
          </cell>
          <cell r="C91" t="str">
            <v>PDE026649752</v>
          </cell>
        </row>
        <row r="92">
          <cell r="B92">
            <v>6094321976529</v>
          </cell>
          <cell r="C92" t="str">
            <v>PDE026649749</v>
          </cell>
        </row>
        <row r="93">
          <cell r="B93">
            <v>6094321976512</v>
          </cell>
          <cell r="C93" t="str">
            <v>PDE026649732</v>
          </cell>
        </row>
        <row r="94">
          <cell r="B94">
            <v>6094321976511</v>
          </cell>
          <cell r="C94" t="str">
            <v>PDE026649731</v>
          </cell>
        </row>
        <row r="95">
          <cell r="B95">
            <v>6094321976510</v>
          </cell>
          <cell r="C95" t="str">
            <v>PDE026649730</v>
          </cell>
        </row>
        <row r="96">
          <cell r="B96">
            <v>6094321976509</v>
          </cell>
          <cell r="C96" t="str">
            <v>PDE026649729</v>
          </cell>
        </row>
        <row r="97">
          <cell r="B97">
            <v>6094321976508</v>
          </cell>
          <cell r="C97" t="str">
            <v>PDE026649728</v>
          </cell>
        </row>
        <row r="98">
          <cell r="B98">
            <v>6094321976507</v>
          </cell>
          <cell r="C98" t="str">
            <v>PDE026649727</v>
          </cell>
        </row>
        <row r="99">
          <cell r="B99">
            <v>6094321976506</v>
          </cell>
          <cell r="C99" t="str">
            <v>PDE026649726</v>
          </cell>
        </row>
        <row r="100">
          <cell r="B100">
            <v>6094321976505</v>
          </cell>
          <cell r="C100" t="str">
            <v>PDE026649725</v>
          </cell>
        </row>
        <row r="101">
          <cell r="B101">
            <v>6094321976500</v>
          </cell>
          <cell r="C101" t="str">
            <v>PDE026649720</v>
          </cell>
        </row>
        <row r="102">
          <cell r="B102">
            <v>6094321976499</v>
          </cell>
          <cell r="C102" t="str">
            <v>PDE026649719</v>
          </cell>
        </row>
        <row r="103">
          <cell r="B103">
            <v>6094321976498</v>
          </cell>
          <cell r="C103" t="str">
            <v>PDE026649718</v>
          </cell>
        </row>
        <row r="104">
          <cell r="B104">
            <v>6094321976497</v>
          </cell>
          <cell r="C104" t="str">
            <v>PDE026649717</v>
          </cell>
        </row>
        <row r="105">
          <cell r="B105">
            <v>6094321976496</v>
          </cell>
          <cell r="C105" t="str">
            <v>PDE026649716</v>
          </cell>
        </row>
        <row r="106">
          <cell r="B106">
            <v>6094321976495</v>
          </cell>
          <cell r="C106" t="str">
            <v>PDE026649715</v>
          </cell>
        </row>
        <row r="107">
          <cell r="B107">
            <v>6094321976494</v>
          </cell>
          <cell r="C107" t="str">
            <v>PDE026649714</v>
          </cell>
        </row>
        <row r="108">
          <cell r="B108">
            <v>6094321976493</v>
          </cell>
          <cell r="C108" t="str">
            <v>PDE026649713</v>
          </cell>
        </row>
        <row r="109">
          <cell r="B109">
            <v>6094321976492</v>
          </cell>
          <cell r="C109" t="str">
            <v>PDE026649712</v>
          </cell>
        </row>
        <row r="110">
          <cell r="B110">
            <v>6094321976491</v>
          </cell>
          <cell r="C110" t="str">
            <v>PDE026649711</v>
          </cell>
        </row>
        <row r="111">
          <cell r="B111">
            <v>6094321976490</v>
          </cell>
          <cell r="C111" t="str">
            <v>PDE026649710</v>
          </cell>
        </row>
        <row r="112">
          <cell r="B112">
            <v>6094321976484</v>
          </cell>
          <cell r="C112" t="str">
            <v>PDE026649704</v>
          </cell>
        </row>
        <row r="113">
          <cell r="B113">
            <v>6094321976483</v>
          </cell>
          <cell r="C113" t="str">
            <v>PDE026649703</v>
          </cell>
        </row>
        <row r="114">
          <cell r="B114">
            <v>6094321976480</v>
          </cell>
          <cell r="C114" t="str">
            <v>PDE026649700</v>
          </cell>
        </row>
        <row r="115">
          <cell r="B115">
            <v>6094321976479</v>
          </cell>
          <cell r="C115" t="str">
            <v>PDE026649699</v>
          </cell>
        </row>
        <row r="116">
          <cell r="B116">
            <v>6094321976478</v>
          </cell>
          <cell r="C116" t="str">
            <v>PDE026649698</v>
          </cell>
        </row>
        <row r="117">
          <cell r="B117">
            <v>6094321976477</v>
          </cell>
          <cell r="C117" t="str">
            <v>PDE026649697</v>
          </cell>
        </row>
        <row r="118">
          <cell r="B118">
            <v>6094321976476</v>
          </cell>
          <cell r="C118" t="str">
            <v>PDE026649696</v>
          </cell>
        </row>
        <row r="119">
          <cell r="B119">
            <v>6094321976475</v>
          </cell>
          <cell r="C119" t="str">
            <v>PDE026649695</v>
          </cell>
        </row>
        <row r="120">
          <cell r="B120">
            <v>6094321976474</v>
          </cell>
          <cell r="C120" t="str">
            <v>PDE026649694</v>
          </cell>
        </row>
        <row r="121">
          <cell r="B121">
            <v>6094321976473</v>
          </cell>
          <cell r="C121" t="str">
            <v>PDE026649693</v>
          </cell>
        </row>
        <row r="122">
          <cell r="B122">
            <v>6094321976466</v>
          </cell>
          <cell r="C122" t="str">
            <v>PDE026649686</v>
          </cell>
        </row>
        <row r="123">
          <cell r="B123">
            <v>6094321976464</v>
          </cell>
          <cell r="C123" t="str">
            <v>PDE026649684</v>
          </cell>
        </row>
        <row r="124">
          <cell r="B124">
            <v>6094321976454</v>
          </cell>
          <cell r="C124" t="str">
            <v>PDE026649674</v>
          </cell>
        </row>
        <row r="125">
          <cell r="B125">
            <v>6094321976453</v>
          </cell>
          <cell r="C125" t="str">
            <v>PDE026649673</v>
          </cell>
        </row>
        <row r="126">
          <cell r="B126">
            <v>6094321976452</v>
          </cell>
          <cell r="C126" t="str">
            <v>PDE026649672</v>
          </cell>
        </row>
        <row r="127">
          <cell r="B127">
            <v>6094321976451</v>
          </cell>
          <cell r="C127" t="str">
            <v>PDE026649671</v>
          </cell>
        </row>
        <row r="128">
          <cell r="B128">
            <v>6094321976450</v>
          </cell>
          <cell r="C128" t="str">
            <v>PDE026649670</v>
          </cell>
        </row>
        <row r="129">
          <cell r="B129">
            <v>6094321976449</v>
          </cell>
          <cell r="C129" t="str">
            <v>PDE026649669</v>
          </cell>
        </row>
        <row r="130">
          <cell r="B130">
            <v>6094321976431</v>
          </cell>
          <cell r="C130" t="str">
            <v>PDE026649651</v>
          </cell>
        </row>
        <row r="131">
          <cell r="B131">
            <v>6094321976430</v>
          </cell>
          <cell r="C131" t="str">
            <v>PDE026649650</v>
          </cell>
        </row>
        <row r="132">
          <cell r="B132">
            <v>6094321976429</v>
          </cell>
          <cell r="C132" t="str">
            <v>PDE026649649</v>
          </cell>
        </row>
        <row r="133">
          <cell r="B133">
            <v>6094321976428</v>
          </cell>
          <cell r="C133" t="str">
            <v>PDE026649648</v>
          </cell>
        </row>
        <row r="134">
          <cell r="B134">
            <v>6094321976427</v>
          </cell>
          <cell r="C134" t="str">
            <v>PDE026649647</v>
          </cell>
        </row>
        <row r="135">
          <cell r="B135">
            <v>6094321976416</v>
          </cell>
          <cell r="C135" t="str">
            <v>PDE026649636</v>
          </cell>
        </row>
        <row r="136">
          <cell r="B136">
            <v>6094321976415</v>
          </cell>
          <cell r="C136" t="str">
            <v>PDE026649635</v>
          </cell>
        </row>
        <row r="137">
          <cell r="B137">
            <v>6094321976414</v>
          </cell>
          <cell r="C137" t="str">
            <v>PDE026649634</v>
          </cell>
        </row>
        <row r="138">
          <cell r="B138">
            <v>6094321976413</v>
          </cell>
          <cell r="C138" t="str">
            <v>PDE026649633</v>
          </cell>
        </row>
        <row r="139">
          <cell r="B139">
            <v>6094321976412</v>
          </cell>
          <cell r="C139" t="str">
            <v>PDE026649632</v>
          </cell>
        </row>
        <row r="140">
          <cell r="B140">
            <v>6094321976411</v>
          </cell>
          <cell r="C140" t="str">
            <v>PDE026649631</v>
          </cell>
        </row>
        <row r="141">
          <cell r="B141">
            <v>6094321976410</v>
          </cell>
          <cell r="C141" t="str">
            <v>PDE026649630</v>
          </cell>
        </row>
        <row r="142">
          <cell r="B142">
            <v>6094321976409</v>
          </cell>
          <cell r="C142" t="str">
            <v>PDE026649629</v>
          </cell>
        </row>
        <row r="143">
          <cell r="B143">
            <v>6094321976408</v>
          </cell>
          <cell r="C143" t="str">
            <v>PDE026649628</v>
          </cell>
        </row>
        <row r="144">
          <cell r="B144">
            <v>6094321976407</v>
          </cell>
          <cell r="C144" t="str">
            <v>PDE026649627</v>
          </cell>
        </row>
        <row r="145">
          <cell r="B145">
            <v>6094321976406</v>
          </cell>
          <cell r="C145" t="str">
            <v>PDE026649626</v>
          </cell>
        </row>
        <row r="146">
          <cell r="B146">
            <v>6094321976405</v>
          </cell>
          <cell r="C146" t="str">
            <v>PDE026649625</v>
          </cell>
        </row>
        <row r="147">
          <cell r="B147">
            <v>6094321976404</v>
          </cell>
          <cell r="C147" t="str">
            <v>PDE026649624</v>
          </cell>
        </row>
        <row r="148">
          <cell r="B148">
            <v>6094321976403</v>
          </cell>
          <cell r="C148" t="str">
            <v>PDE026649623</v>
          </cell>
        </row>
        <row r="149">
          <cell r="B149">
            <v>6094321976402</v>
          </cell>
          <cell r="C149" t="str">
            <v>PDE026649622</v>
          </cell>
        </row>
        <row r="150">
          <cell r="B150">
            <v>6094321976401</v>
          </cell>
          <cell r="C150" t="str">
            <v>PDE026649621</v>
          </cell>
        </row>
        <row r="151">
          <cell r="B151">
            <v>6094321976400</v>
          </cell>
          <cell r="C151" t="str">
            <v>PDE026649620</v>
          </cell>
        </row>
        <row r="152">
          <cell r="B152">
            <v>6094321976399</v>
          </cell>
          <cell r="C152" t="str">
            <v>PDE026649619</v>
          </cell>
        </row>
        <row r="153">
          <cell r="B153">
            <v>6094321976392</v>
          </cell>
          <cell r="C153" t="str">
            <v>PDE026649612</v>
          </cell>
        </row>
        <row r="154">
          <cell r="B154">
            <v>6094321976385</v>
          </cell>
          <cell r="C154" t="str">
            <v>PDE026649605</v>
          </cell>
        </row>
        <row r="155">
          <cell r="B155">
            <v>6094321976383</v>
          </cell>
          <cell r="C155" t="str">
            <v>PDE026649603</v>
          </cell>
        </row>
        <row r="156">
          <cell r="B156">
            <v>6094321976351</v>
          </cell>
          <cell r="C156" t="str">
            <v>PDE026649571</v>
          </cell>
        </row>
        <row r="157">
          <cell r="B157">
            <v>6094321976350</v>
          </cell>
          <cell r="C157" t="str">
            <v>PDE026649570</v>
          </cell>
        </row>
        <row r="158">
          <cell r="B158">
            <v>6094321976281</v>
          </cell>
          <cell r="C158" t="str">
            <v>PDE026649501</v>
          </cell>
        </row>
        <row r="159">
          <cell r="B159">
            <v>6094321976244</v>
          </cell>
          <cell r="C159" t="str">
            <v>PDE026649464</v>
          </cell>
        </row>
        <row r="160">
          <cell r="B160">
            <v>6094373021019</v>
          </cell>
          <cell r="C160" t="str">
            <v>PDE250055363</v>
          </cell>
        </row>
        <row r="161">
          <cell r="B161">
            <v>6094318722277</v>
          </cell>
          <cell r="C161">
            <v>6094318722277</v>
          </cell>
        </row>
        <row r="162">
          <cell r="B162">
            <v>6094318722265</v>
          </cell>
          <cell r="C162">
            <v>6094318722265</v>
          </cell>
        </row>
        <row r="163">
          <cell r="B163">
            <v>6094318722264</v>
          </cell>
          <cell r="C163">
            <v>6094318722264</v>
          </cell>
        </row>
        <row r="164">
          <cell r="B164">
            <v>6094318722263</v>
          </cell>
          <cell r="C164">
            <v>6094318722263</v>
          </cell>
        </row>
        <row r="165">
          <cell r="B165">
            <v>6094318722255</v>
          </cell>
          <cell r="C165">
            <v>6094318722255</v>
          </cell>
        </row>
        <row r="166">
          <cell r="B166">
            <v>6094318722253</v>
          </cell>
          <cell r="C166">
            <v>6094318722253</v>
          </cell>
        </row>
        <row r="167">
          <cell r="B167">
            <v>6094318722194</v>
          </cell>
          <cell r="C167">
            <v>6094318722194</v>
          </cell>
        </row>
        <row r="168">
          <cell r="B168">
            <v>516243274186</v>
          </cell>
          <cell r="C168" t="str">
            <v>PDE250055862</v>
          </cell>
        </row>
      </sheetData>
      <sheetData sheetId="2">
        <row r="2">
          <cell r="I2">
            <v>516276492631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PDE250054671</v>
          </cell>
          <cell r="AW2">
            <v>0.5</v>
          </cell>
          <cell r="AX2">
            <v>2.5</v>
          </cell>
        </row>
        <row r="3">
          <cell r="I3" t="str">
            <v>PDE250054673</v>
          </cell>
          <cell r="AW3">
            <v>0.5</v>
          </cell>
          <cell r="AX3">
            <v>0.5</v>
          </cell>
        </row>
        <row r="4">
          <cell r="I4" t="str">
            <v>PDE250055053</v>
          </cell>
          <cell r="AW4">
            <v>5</v>
          </cell>
          <cell r="AX4">
            <v>5</v>
          </cell>
        </row>
        <row r="5">
          <cell r="I5" t="str">
            <v>PDE250055054</v>
          </cell>
          <cell r="AW5">
            <v>0.8</v>
          </cell>
          <cell r="AX5">
            <v>5</v>
          </cell>
        </row>
        <row r="6">
          <cell r="I6" t="str">
            <v>PDE250055055</v>
          </cell>
          <cell r="AW6">
            <v>0.5</v>
          </cell>
          <cell r="AX6">
            <v>0.5</v>
          </cell>
        </row>
        <row r="7">
          <cell r="I7" t="str">
            <v>PDE250055056</v>
          </cell>
          <cell r="AW7">
            <v>0.5</v>
          </cell>
          <cell r="AX7">
            <v>0.5</v>
          </cell>
        </row>
        <row r="8">
          <cell r="I8" t="str">
            <v>PDE250055057</v>
          </cell>
          <cell r="AW8">
            <v>0.5</v>
          </cell>
          <cell r="AX8">
            <v>0.5</v>
          </cell>
        </row>
        <row r="9">
          <cell r="I9" t="str">
            <v>PDE250055058</v>
          </cell>
          <cell r="AW9">
            <v>0.5</v>
          </cell>
          <cell r="AX9">
            <v>0.5</v>
          </cell>
        </row>
        <row r="10">
          <cell r="I10" t="str">
            <v>PDE250055059</v>
          </cell>
          <cell r="AW10">
            <v>0.5</v>
          </cell>
          <cell r="AX10">
            <v>0.5</v>
          </cell>
        </row>
        <row r="11">
          <cell r="I11" t="str">
            <v>PDE250055060</v>
          </cell>
          <cell r="AW11">
            <v>0.5</v>
          </cell>
          <cell r="AX11">
            <v>1</v>
          </cell>
        </row>
        <row r="12">
          <cell r="I12" t="str">
            <v>PDE250055578</v>
          </cell>
          <cell r="AW12">
            <v>1.5</v>
          </cell>
          <cell r="AX12">
            <v>4</v>
          </cell>
        </row>
        <row r="13">
          <cell r="I13" t="str">
            <v>PDE250055579</v>
          </cell>
          <cell r="AW13">
            <v>5</v>
          </cell>
          <cell r="AX13">
            <v>5</v>
          </cell>
        </row>
        <row r="14">
          <cell r="I14" t="str">
            <v>PDE250055580</v>
          </cell>
          <cell r="AW14">
            <v>0.5</v>
          </cell>
          <cell r="AX14">
            <v>1</v>
          </cell>
        </row>
        <row r="15">
          <cell r="I15" t="str">
            <v>PDE250055585</v>
          </cell>
          <cell r="AW15">
            <v>0.5</v>
          </cell>
          <cell r="AX15">
            <v>1</v>
          </cell>
        </row>
        <row r="16">
          <cell r="I16" t="str">
            <v>PDE250055587</v>
          </cell>
          <cell r="AW16">
            <v>0.5</v>
          </cell>
          <cell r="AX16">
            <v>0.5</v>
          </cell>
        </row>
        <row r="17">
          <cell r="I17" t="str">
            <v>PDE250055588</v>
          </cell>
          <cell r="AW17">
            <v>0.5</v>
          </cell>
          <cell r="AX17">
            <v>0.5</v>
          </cell>
        </row>
        <row r="18">
          <cell r="I18" t="str">
            <v>PDE250055589</v>
          </cell>
          <cell r="AW18">
            <v>0.5</v>
          </cell>
          <cell r="AX18">
            <v>0.5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"/>
      <sheetName val="Koonect von Kunden"/>
      <sheetName val="KOONECT UPLOAD 자료"/>
      <sheetName val="GENIEZIP"/>
      <sheetName val="GENIEZIP UPLOAD"/>
      <sheetName val="MDM"/>
      <sheetName val="MISOROMAN"/>
      <sheetName val="MISOROMAN UPLOAD)"/>
    </sheetNames>
    <sheetDataSet>
      <sheetData sheetId="0">
        <row r="3">
          <cell r="C3">
            <v>20.6</v>
          </cell>
        </row>
      </sheetData>
      <sheetData sheetId="1">
        <row r="1">
          <cell r="B1" t="str">
            <v>BOX ID</v>
          </cell>
          <cell r="C1" t="str">
            <v>Tracking No</v>
          </cell>
        </row>
        <row r="2">
          <cell r="B2">
            <v>516277578423</v>
          </cell>
          <cell r="C2" t="str">
            <v>PDE028806052</v>
          </cell>
        </row>
        <row r="3">
          <cell r="B3">
            <v>6094313858049</v>
          </cell>
          <cell r="C3" t="str">
            <v>PDE005444831</v>
          </cell>
        </row>
        <row r="4">
          <cell r="B4">
            <v>566746823871</v>
          </cell>
          <cell r="C4">
            <v>566746823871</v>
          </cell>
        </row>
        <row r="5">
          <cell r="B5">
            <v>566746823856</v>
          </cell>
          <cell r="C5">
            <v>566746823856</v>
          </cell>
        </row>
        <row r="6">
          <cell r="B6">
            <v>566746823860</v>
          </cell>
          <cell r="C6">
            <v>566746823860</v>
          </cell>
        </row>
        <row r="7">
          <cell r="B7">
            <v>566746823845</v>
          </cell>
          <cell r="C7">
            <v>566746823845</v>
          </cell>
        </row>
        <row r="8">
          <cell r="B8">
            <v>566746823812</v>
          </cell>
          <cell r="C8">
            <v>566746823812</v>
          </cell>
        </row>
        <row r="9">
          <cell r="B9">
            <v>566746823801</v>
          </cell>
          <cell r="C9">
            <v>566746823801</v>
          </cell>
        </row>
        <row r="10">
          <cell r="B10">
            <v>566746823683</v>
          </cell>
          <cell r="C10">
            <v>566746823683</v>
          </cell>
        </row>
        <row r="11">
          <cell r="B11">
            <v>566746823672</v>
          </cell>
          <cell r="C11">
            <v>566746823672</v>
          </cell>
        </row>
        <row r="12">
          <cell r="B12">
            <v>566746823731</v>
          </cell>
          <cell r="C12">
            <v>566746823731</v>
          </cell>
        </row>
        <row r="13">
          <cell r="B13">
            <v>566746823775</v>
          </cell>
          <cell r="C13">
            <v>566746823775</v>
          </cell>
        </row>
        <row r="14">
          <cell r="B14">
            <v>566746823661</v>
          </cell>
          <cell r="C14">
            <v>566746823661</v>
          </cell>
        </row>
        <row r="15">
          <cell r="B15">
            <v>566746823764</v>
          </cell>
          <cell r="C15">
            <v>566746823764</v>
          </cell>
        </row>
        <row r="16">
          <cell r="B16">
            <v>566746823786</v>
          </cell>
          <cell r="C16">
            <v>566746823786</v>
          </cell>
        </row>
        <row r="17">
          <cell r="B17">
            <v>566746823716</v>
          </cell>
          <cell r="C17">
            <v>566746823716</v>
          </cell>
        </row>
        <row r="18">
          <cell r="B18">
            <v>566746823823</v>
          </cell>
          <cell r="C18">
            <v>566746823823</v>
          </cell>
        </row>
        <row r="19">
          <cell r="B19">
            <v>566746823742</v>
          </cell>
          <cell r="C19">
            <v>566746823742</v>
          </cell>
        </row>
        <row r="20">
          <cell r="B20">
            <v>566746823694</v>
          </cell>
          <cell r="C20">
            <v>566746823694</v>
          </cell>
        </row>
        <row r="21">
          <cell r="B21">
            <v>566746823705</v>
          </cell>
          <cell r="C21">
            <v>566746823705</v>
          </cell>
        </row>
        <row r="22">
          <cell r="B22">
            <v>566746823753</v>
          </cell>
          <cell r="C22">
            <v>566746823753</v>
          </cell>
        </row>
        <row r="23">
          <cell r="B23">
            <v>566746823834</v>
          </cell>
          <cell r="C23">
            <v>566746823834</v>
          </cell>
        </row>
        <row r="24">
          <cell r="B24">
            <v>566746823790</v>
          </cell>
          <cell r="C24">
            <v>566746823790</v>
          </cell>
        </row>
        <row r="25">
          <cell r="B25">
            <v>566746823915</v>
          </cell>
          <cell r="C25">
            <v>566746823915</v>
          </cell>
        </row>
        <row r="26">
          <cell r="B26">
            <v>566746823930</v>
          </cell>
          <cell r="C26">
            <v>566746823930</v>
          </cell>
        </row>
        <row r="27">
          <cell r="B27">
            <v>566746823941</v>
          </cell>
          <cell r="C27">
            <v>566746823941</v>
          </cell>
        </row>
        <row r="28">
          <cell r="B28">
            <v>566746823893</v>
          </cell>
          <cell r="C28">
            <v>566746823893</v>
          </cell>
        </row>
        <row r="29">
          <cell r="B29">
            <v>566746823904</v>
          </cell>
          <cell r="C29">
            <v>566746823904</v>
          </cell>
        </row>
        <row r="30">
          <cell r="B30">
            <v>566746823926</v>
          </cell>
          <cell r="C30">
            <v>566746823926</v>
          </cell>
        </row>
        <row r="31">
          <cell r="B31">
            <v>6094322802413</v>
          </cell>
          <cell r="C31" t="str">
            <v>PDE028153625</v>
          </cell>
        </row>
        <row r="32">
          <cell r="B32">
            <v>6094322802509</v>
          </cell>
          <cell r="C32" t="str">
            <v>PDE028153720</v>
          </cell>
        </row>
        <row r="33">
          <cell r="B33">
            <v>6094322802541</v>
          </cell>
          <cell r="C33" t="str">
            <v>PDE028153752</v>
          </cell>
        </row>
        <row r="34">
          <cell r="B34">
            <v>6094322802544</v>
          </cell>
          <cell r="C34" t="str">
            <v>PDE028153755</v>
          </cell>
        </row>
        <row r="35">
          <cell r="B35">
            <v>6094322802545</v>
          </cell>
          <cell r="C35" t="str">
            <v>PDE028153756</v>
          </cell>
        </row>
        <row r="36">
          <cell r="B36">
            <v>6094322802546</v>
          </cell>
          <cell r="C36" t="str">
            <v>PDE028153757</v>
          </cell>
        </row>
        <row r="37">
          <cell r="B37">
            <v>6094322802547</v>
          </cell>
          <cell r="C37" t="str">
            <v>PDE028153758</v>
          </cell>
        </row>
        <row r="38">
          <cell r="B38">
            <v>6094322802556</v>
          </cell>
          <cell r="C38" t="str">
            <v>PDE028153767</v>
          </cell>
        </row>
        <row r="39">
          <cell r="B39">
            <v>6094322802559</v>
          </cell>
          <cell r="C39" t="str">
            <v>PDE028153770</v>
          </cell>
        </row>
        <row r="40">
          <cell r="B40">
            <v>6094322802560</v>
          </cell>
          <cell r="C40" t="str">
            <v>PDE028153771</v>
          </cell>
        </row>
        <row r="41">
          <cell r="B41">
            <v>6094322802563</v>
          </cell>
          <cell r="C41" t="str">
            <v>PDE028153774</v>
          </cell>
        </row>
        <row r="42">
          <cell r="B42">
            <v>6094322802571</v>
          </cell>
          <cell r="C42" t="str">
            <v>PDE028153782</v>
          </cell>
        </row>
        <row r="43">
          <cell r="B43">
            <v>6094322802572</v>
          </cell>
          <cell r="C43" t="str">
            <v>PDE028153783</v>
          </cell>
        </row>
        <row r="44">
          <cell r="B44">
            <v>6094322802589</v>
          </cell>
          <cell r="C44" t="str">
            <v>PDE028153800</v>
          </cell>
        </row>
        <row r="45">
          <cell r="B45">
            <v>6094322802605</v>
          </cell>
          <cell r="C45" t="str">
            <v>PDE028153816</v>
          </cell>
        </row>
        <row r="46">
          <cell r="B46">
            <v>6094322802624</v>
          </cell>
          <cell r="C46" t="str">
            <v>PDE028153835</v>
          </cell>
        </row>
        <row r="47">
          <cell r="B47">
            <v>6094322802631</v>
          </cell>
          <cell r="C47" t="str">
            <v>PDE028153842</v>
          </cell>
        </row>
        <row r="48">
          <cell r="B48">
            <v>6094322802632</v>
          </cell>
          <cell r="C48" t="str">
            <v>PDE028153843</v>
          </cell>
        </row>
        <row r="49">
          <cell r="B49">
            <v>6094322802643</v>
          </cell>
          <cell r="C49" t="str">
            <v>PDE028153854</v>
          </cell>
        </row>
        <row r="50">
          <cell r="B50">
            <v>6094322802647</v>
          </cell>
          <cell r="C50" t="str">
            <v>PDE028153858</v>
          </cell>
        </row>
        <row r="51">
          <cell r="B51">
            <v>6094322802662</v>
          </cell>
          <cell r="C51" t="str">
            <v>PDE028153873</v>
          </cell>
        </row>
        <row r="52">
          <cell r="B52">
            <v>6094322802668</v>
          </cell>
          <cell r="C52" t="str">
            <v>PDE028153879</v>
          </cell>
        </row>
        <row r="53">
          <cell r="B53">
            <v>6094322802669</v>
          </cell>
          <cell r="C53" t="str">
            <v>PDE028153880</v>
          </cell>
        </row>
        <row r="54">
          <cell r="B54">
            <v>6094322802670</v>
          </cell>
          <cell r="C54" t="str">
            <v>PDE028153881</v>
          </cell>
        </row>
        <row r="55">
          <cell r="B55">
            <v>6094321975358</v>
          </cell>
          <cell r="C55" t="str">
            <v>PDE026648578</v>
          </cell>
        </row>
        <row r="56">
          <cell r="B56">
            <v>6094321975451</v>
          </cell>
          <cell r="C56" t="str">
            <v>PDE026648671</v>
          </cell>
        </row>
        <row r="57">
          <cell r="B57">
            <v>6094321975443</v>
          </cell>
          <cell r="C57" t="str">
            <v>PDE026648663</v>
          </cell>
        </row>
        <row r="58">
          <cell r="B58">
            <v>6094321975445</v>
          </cell>
          <cell r="C58" t="str">
            <v>PDE026648665</v>
          </cell>
        </row>
        <row r="59">
          <cell r="B59">
            <v>6094321975456</v>
          </cell>
          <cell r="C59" t="str">
            <v>PDE026648676</v>
          </cell>
        </row>
        <row r="60">
          <cell r="B60">
            <v>6094321975403</v>
          </cell>
          <cell r="C60" t="str">
            <v>PDE026648623</v>
          </cell>
        </row>
        <row r="61">
          <cell r="B61">
            <v>6094321975351</v>
          </cell>
          <cell r="C61" t="str">
            <v>PDE026648571</v>
          </cell>
        </row>
        <row r="62">
          <cell r="B62">
            <v>6094321975384</v>
          </cell>
          <cell r="C62" t="str">
            <v>PDE026648604</v>
          </cell>
        </row>
        <row r="63">
          <cell r="B63">
            <v>6094321975390</v>
          </cell>
          <cell r="C63" t="str">
            <v>PDE026648610</v>
          </cell>
        </row>
        <row r="64">
          <cell r="B64">
            <v>6094321975442</v>
          </cell>
          <cell r="C64" t="str">
            <v>PDE026648662</v>
          </cell>
        </row>
        <row r="65">
          <cell r="B65">
            <v>6094321975414</v>
          </cell>
          <cell r="C65" t="str">
            <v>PDE026648634</v>
          </cell>
        </row>
        <row r="66">
          <cell r="B66">
            <v>6094321975377</v>
          </cell>
          <cell r="C66" t="str">
            <v>PDE026648597</v>
          </cell>
        </row>
        <row r="67">
          <cell r="B67">
            <v>6094321975433</v>
          </cell>
          <cell r="C67" t="str">
            <v>PDE026648653</v>
          </cell>
        </row>
        <row r="68">
          <cell r="B68">
            <v>6094321975359</v>
          </cell>
          <cell r="C68" t="str">
            <v>PDE026648579</v>
          </cell>
        </row>
        <row r="69">
          <cell r="B69">
            <v>6094321975158</v>
          </cell>
          <cell r="C69" t="str">
            <v>PDE026648378</v>
          </cell>
        </row>
        <row r="70">
          <cell r="B70">
            <v>6094321975434</v>
          </cell>
          <cell r="C70" t="str">
            <v>PDE026648654</v>
          </cell>
        </row>
        <row r="71">
          <cell r="B71">
            <v>6094321975427</v>
          </cell>
          <cell r="C71" t="str">
            <v>PDE026648647</v>
          </cell>
        </row>
        <row r="72">
          <cell r="B72">
            <v>6094321975444</v>
          </cell>
          <cell r="C72" t="str">
            <v>PDE026648664</v>
          </cell>
        </row>
        <row r="73">
          <cell r="B73">
            <v>6094321975406</v>
          </cell>
          <cell r="C73" t="str">
            <v>PDE026648626</v>
          </cell>
        </row>
        <row r="74">
          <cell r="B74">
            <v>6094321975405</v>
          </cell>
          <cell r="C74" t="str">
            <v>PDE026648625</v>
          </cell>
        </row>
        <row r="75">
          <cell r="B75">
            <v>6094321975446</v>
          </cell>
          <cell r="C75" t="str">
            <v>PDE026648666</v>
          </cell>
        </row>
        <row r="76">
          <cell r="B76">
            <v>6094321975224</v>
          </cell>
          <cell r="C76" t="str">
            <v>PDE026648444</v>
          </cell>
        </row>
        <row r="77">
          <cell r="B77">
            <v>6094372938606</v>
          </cell>
          <cell r="C77" t="str">
            <v>PDE250038279</v>
          </cell>
        </row>
        <row r="78">
          <cell r="B78">
            <v>6094372938607</v>
          </cell>
          <cell r="C78" t="str">
            <v>PDE250038280</v>
          </cell>
        </row>
        <row r="79">
          <cell r="B79">
            <v>6094372938608</v>
          </cell>
          <cell r="C79" t="str">
            <v>PDE250038281</v>
          </cell>
        </row>
        <row r="80">
          <cell r="B80">
            <v>6094318722077</v>
          </cell>
          <cell r="C80">
            <v>6094318722077</v>
          </cell>
        </row>
        <row r="81">
          <cell r="B81">
            <v>6094318722072</v>
          </cell>
          <cell r="C81">
            <v>6094318722072</v>
          </cell>
        </row>
        <row r="82">
          <cell r="B82">
            <v>516242776092</v>
          </cell>
          <cell r="C82" t="str">
            <v>PDE250038275</v>
          </cell>
        </row>
        <row r="83">
          <cell r="B83">
            <v>516242776103</v>
          </cell>
          <cell r="C83" t="str">
            <v>PDE250038276</v>
          </cell>
        </row>
      </sheetData>
      <sheetData sheetId="2"/>
      <sheetData sheetId="3"/>
      <sheetData sheetId="4">
        <row r="2">
          <cell r="I2" t="str">
            <v>PDE027631163</v>
          </cell>
        </row>
      </sheetData>
      <sheetData sheetId="5">
        <row r="2">
          <cell r="B2" t="str">
            <v>SP NAME</v>
          </cell>
        </row>
      </sheetData>
      <sheetData sheetId="6"/>
      <sheetData sheetId="7">
        <row r="2">
          <cell r="I2" t="str">
            <v>PDE250037736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9-16"/>
      <sheetName val="Koonect von Kunden"/>
      <sheetName val="KOONECT UPLOAD 자료"/>
      <sheetName val="GENIEZIP"/>
      <sheetName val="GENIEZIP UPLOAD"/>
      <sheetName val="MDM"/>
      <sheetName val="MISOROMAN9-16"/>
      <sheetName val="MISOROMAN UPLOAD)"/>
    </sheetNames>
    <sheetDataSet>
      <sheetData sheetId="0">
        <row r="3">
          <cell r="C3">
            <v>16.09</v>
          </cell>
        </row>
      </sheetData>
      <sheetData sheetId="1"/>
      <sheetData sheetId="2">
        <row r="66">
          <cell r="I66" t="str">
            <v>PDE250057003</v>
          </cell>
        </row>
      </sheetData>
      <sheetData sheetId="3"/>
      <sheetData sheetId="4">
        <row r="2">
          <cell r="I2" t="str">
            <v>PDE027630968</v>
          </cell>
          <cell r="J2" t="str">
            <v/>
          </cell>
        </row>
        <row r="3">
          <cell r="I3" t="str">
            <v>PDE027630969</v>
          </cell>
          <cell r="J3" t="str">
            <v/>
          </cell>
        </row>
        <row r="4">
          <cell r="I4" t="str">
            <v>PDE027630970</v>
          </cell>
          <cell r="J4" t="str">
            <v/>
          </cell>
        </row>
        <row r="5">
          <cell r="I5" t="str">
            <v>PDE027630971</v>
          </cell>
          <cell r="J5" t="str">
            <v/>
          </cell>
        </row>
      </sheetData>
      <sheetData sheetId="5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  <sheetData sheetId="6"/>
      <sheetData sheetId="7">
        <row r="2">
          <cell r="I2" t="str">
            <v>PDE250056731</v>
          </cell>
          <cell r="AW2">
            <v>0.5</v>
          </cell>
          <cell r="AX2">
            <v>0.5</v>
          </cell>
        </row>
        <row r="3">
          <cell r="I3" t="str">
            <v>PDE250057008</v>
          </cell>
          <cell r="AW3">
            <v>0.5</v>
          </cell>
          <cell r="AX3">
            <v>0.5</v>
          </cell>
        </row>
        <row r="4">
          <cell r="I4" t="str">
            <v>PDE250057455</v>
          </cell>
          <cell r="AW4">
            <v>5</v>
          </cell>
          <cell r="AX4">
            <v>5</v>
          </cell>
        </row>
        <row r="5">
          <cell r="I5" t="str">
            <v>PDE250057456</v>
          </cell>
          <cell r="AW5">
            <v>0.5</v>
          </cell>
          <cell r="AX5">
            <v>1</v>
          </cell>
        </row>
        <row r="6">
          <cell r="I6" t="str">
            <v>PDE250057457</v>
          </cell>
          <cell r="AW6">
            <v>0.5</v>
          </cell>
          <cell r="AX6">
            <v>0.5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ONECT"/>
      <sheetName val="Koonect von Kunden"/>
      <sheetName val="KOONECT UPLOAD 자료"/>
      <sheetName val="GENIEZIP"/>
      <sheetName val="GENIEZIP UPLOAD"/>
      <sheetName val="MISOROMAN"/>
      <sheetName val="MISOROMAN UPLOAD)"/>
      <sheetName val="MDM"/>
    </sheetNames>
    <sheetDataSet>
      <sheetData sheetId="0">
        <row r="3">
          <cell r="C3">
            <v>18.600000000000001</v>
          </cell>
        </row>
      </sheetData>
      <sheetData sheetId="1"/>
      <sheetData sheetId="2"/>
      <sheetData sheetId="3"/>
      <sheetData sheetId="4">
        <row r="2">
          <cell r="I2" t="str">
            <v>PDE027631157</v>
          </cell>
          <cell r="J2" t="str">
            <v/>
          </cell>
        </row>
        <row r="3">
          <cell r="I3" t="str">
            <v>PDE027631158</v>
          </cell>
          <cell r="J3" t="str">
            <v/>
          </cell>
        </row>
        <row r="4">
          <cell r="I4" t="str">
            <v>PDE027631159</v>
          </cell>
          <cell r="J4" t="str">
            <v/>
          </cell>
        </row>
        <row r="5">
          <cell r="I5" t="str">
            <v>PDE027631160</v>
          </cell>
          <cell r="J5" t="str">
            <v/>
          </cell>
        </row>
        <row r="6">
          <cell r="I6" t="str">
            <v>PDE027631161</v>
          </cell>
          <cell r="J6" t="str">
            <v/>
          </cell>
        </row>
        <row r="7">
          <cell r="I7"/>
          <cell r="J7"/>
        </row>
      </sheetData>
      <sheetData sheetId="5"/>
      <sheetData sheetId="6">
        <row r="2">
          <cell r="I2" t="str">
            <v>PDE250036961</v>
          </cell>
        </row>
      </sheetData>
      <sheetData sheetId="7">
        <row r="2">
          <cell r="B2" t="str">
            <v>SP NAME</v>
          </cell>
          <cell r="C2" t="str">
            <v>SP CODE</v>
          </cell>
        </row>
        <row r="3">
          <cell r="B3" t="str">
            <v>PARK,MIN-KYUNG</v>
          </cell>
          <cell r="C3">
            <v>1123287</v>
          </cell>
        </row>
        <row r="4">
          <cell r="B4" t="str">
            <v>GENIEZIP DE</v>
          </cell>
          <cell r="C4">
            <v>2244977</v>
          </cell>
        </row>
        <row r="5">
          <cell r="B5" t="str">
            <v>GETAX CORP (DE)</v>
          </cell>
          <cell r="C5">
            <v>2252464</v>
          </cell>
        </row>
        <row r="6">
          <cell r="B6" t="str">
            <v>JIMCARRY_DE</v>
          </cell>
          <cell r="C6">
            <v>2242194</v>
          </cell>
        </row>
        <row r="7">
          <cell r="B7" t="str">
            <v>JIMCARRY_DE2</v>
          </cell>
          <cell r="C7">
            <v>2243320</v>
          </cell>
        </row>
        <row r="8">
          <cell r="B8" t="str">
            <v>KOCEN EURO GMBH (MNC DE)</v>
          </cell>
          <cell r="C8">
            <v>2247182</v>
          </cell>
        </row>
        <row r="9">
          <cell r="B9" t="str">
            <v>KOONECT INTERNATIONAL GMBH</v>
          </cell>
          <cell r="C9">
            <v>1196706</v>
          </cell>
        </row>
        <row r="10">
          <cell r="B10" t="str">
            <v>KOONECT_EFLY</v>
          </cell>
          <cell r="C10">
            <v>2252525</v>
          </cell>
        </row>
        <row r="11">
          <cell r="B11" t="str">
            <v>KOONECT_EUROBOX</v>
          </cell>
          <cell r="C11">
            <v>2221168</v>
          </cell>
        </row>
        <row r="12">
          <cell r="B12" t="str">
            <v>MODUBUY_DE2(FRA)</v>
          </cell>
          <cell r="C12">
            <v>2250347</v>
          </cell>
        </row>
        <row r="13">
          <cell r="B13" t="str">
            <v>KOONECT_TOSSTOSS</v>
          </cell>
          <cell r="C13">
            <v>2236905</v>
          </cell>
        </row>
        <row r="14">
          <cell r="B14" t="str">
            <v>Koonect_EIZEL</v>
          </cell>
          <cell r="C14">
            <v>2252759</v>
          </cell>
        </row>
        <row r="15">
          <cell r="B15" t="str">
            <v>딜리버드</v>
          </cell>
          <cell r="C15">
            <v>2207534</v>
          </cell>
        </row>
        <row r="16">
          <cell r="B16" t="str">
            <v>Koonect_Grace</v>
          </cell>
          <cell r="C16">
            <v>2256174</v>
          </cell>
        </row>
        <row r="17">
          <cell r="B17" t="str">
            <v>Koonect_with</v>
          </cell>
          <cell r="C17">
            <v>2252680</v>
          </cell>
        </row>
      </sheetData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ongwoo.shin@pant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2ADB-33AA-4852-8520-04EE6EF3935D}">
  <sheetPr codeName="Sheet1">
    <tabColor theme="1" tint="4.9989318521683403E-2"/>
    <pageSetUpPr fitToPage="1"/>
  </sheetPr>
  <dimension ref="A1:O28"/>
  <sheetViews>
    <sheetView view="pageBreakPreview" zoomScaleNormal="100" zoomScaleSheetLayoutView="100" workbookViewId="0">
      <selection activeCell="C12" sqref="C12:D12"/>
    </sheetView>
  </sheetViews>
  <sheetFormatPr defaultColWidth="8" defaultRowHeight="13.2" x14ac:dyDescent="0.4"/>
  <cols>
    <col min="1" max="2" width="13.69921875" style="48" customWidth="1"/>
    <col min="3" max="3" width="8.69921875" style="48" customWidth="1"/>
    <col min="4" max="5" width="9.3984375" style="48" customWidth="1"/>
    <col min="6" max="6" width="15" style="48" customWidth="1"/>
    <col min="7" max="7" width="14.3984375" style="48" customWidth="1"/>
    <col min="8" max="8" width="14.69921875" style="48" customWidth="1"/>
    <col min="9" max="9" width="20.8984375" style="48" customWidth="1"/>
    <col min="10" max="10" width="8" style="48" hidden="1" customWidth="1"/>
    <col min="11" max="11" width="8" style="48"/>
    <col min="12" max="12" width="23.8984375" style="48" bestFit="1" customWidth="1"/>
    <col min="13" max="13" width="23.69921875" style="48" bestFit="1" customWidth="1"/>
    <col min="14" max="14" width="20.69921875" style="48" bestFit="1" customWidth="1"/>
    <col min="15" max="16384" width="8" style="48"/>
  </cols>
  <sheetData>
    <row r="1" spans="1:10" ht="45.75" customHeight="1" x14ac:dyDescent="0.4">
      <c r="A1" s="250" t="s">
        <v>67</v>
      </c>
      <c r="B1" s="251"/>
      <c r="C1" s="251"/>
      <c r="D1" s="251"/>
      <c r="E1" s="251"/>
      <c r="F1" s="251"/>
      <c r="G1" s="251"/>
      <c r="H1" s="251"/>
      <c r="I1" s="252"/>
      <c r="J1" s="47"/>
    </row>
    <row r="2" spans="1:10" x14ac:dyDescent="0.4">
      <c r="A2" s="253" t="s">
        <v>68</v>
      </c>
      <c r="B2" s="254"/>
      <c r="C2" s="254"/>
      <c r="D2" s="254"/>
      <c r="E2" s="254"/>
      <c r="F2" s="254"/>
      <c r="G2" s="254"/>
      <c r="H2" s="254"/>
      <c r="I2" s="255"/>
      <c r="J2" s="49"/>
    </row>
    <row r="3" spans="1:10" ht="28.5" customHeight="1" x14ac:dyDescent="0.4">
      <c r="A3" s="256" t="s">
        <v>69</v>
      </c>
      <c r="B3" s="257"/>
      <c r="C3" s="257"/>
      <c r="D3" s="257"/>
      <c r="E3" s="257"/>
      <c r="F3" s="258" t="s">
        <v>70</v>
      </c>
      <c r="G3" s="259"/>
      <c r="H3" s="259"/>
      <c r="I3" s="260"/>
      <c r="J3" s="49"/>
    </row>
    <row r="4" spans="1:10" ht="64.5" customHeight="1" x14ac:dyDescent="0.4">
      <c r="A4" s="264" t="s">
        <v>71</v>
      </c>
      <c r="B4" s="265"/>
      <c r="C4" s="265"/>
      <c r="D4" s="265"/>
      <c r="E4" s="265"/>
      <c r="F4" s="261"/>
      <c r="G4" s="262"/>
      <c r="H4" s="262"/>
      <c r="I4" s="263"/>
    </row>
    <row r="5" spans="1:10" x14ac:dyDescent="0.4">
      <c r="A5" s="248" t="s">
        <v>72</v>
      </c>
      <c r="B5" s="249" t="s">
        <v>73</v>
      </c>
      <c r="C5" s="249" t="s">
        <v>74</v>
      </c>
      <c r="D5" s="249" t="s">
        <v>75</v>
      </c>
      <c r="E5" s="249"/>
      <c r="F5" s="50" t="s">
        <v>76</v>
      </c>
      <c r="G5" s="51" t="s">
        <v>121</v>
      </c>
      <c r="H5" s="50" t="s">
        <v>77</v>
      </c>
      <c r="I5" s="52" t="str">
        <f>TEXT(EOMONTH(DATE(2025,9,30)+20,-1)+1,"yyyy.mm.dd")</f>
        <v>2025.10.01</v>
      </c>
    </row>
    <row r="6" spans="1:10" x14ac:dyDescent="0.4">
      <c r="A6" s="248"/>
      <c r="B6" s="249"/>
      <c r="C6" s="249"/>
      <c r="D6" s="249"/>
      <c r="E6" s="249"/>
      <c r="F6" s="50" t="s">
        <v>78</v>
      </c>
      <c r="G6" s="51" t="str">
        <f>TEXT(EOMONTH(DATE(2025,9,30),-1)+1,"yyyy.mm.dd") &amp; "-" &amp; TEXT(EOMONTH(DATE(2025,9,30)+20,-1),"yyyy.mm.dd")</f>
        <v>2025.09.01-2025.09.30</v>
      </c>
      <c r="H6" s="50" t="s">
        <v>79</v>
      </c>
      <c r="I6" s="52" t="str">
        <f>TEXT(EOMONTH(DATE(2025,9,30)+40,-1),"yyyy.mm.dd")</f>
        <v>2025.10.31</v>
      </c>
    </row>
    <row r="7" spans="1:10" x14ac:dyDescent="0.4">
      <c r="A7" s="248"/>
      <c r="B7" s="249"/>
      <c r="C7" s="249"/>
      <c r="D7" s="249"/>
      <c r="E7" s="249"/>
      <c r="F7" s="50" t="s">
        <v>80</v>
      </c>
      <c r="G7" s="51" t="s">
        <v>81</v>
      </c>
      <c r="H7" s="50" t="s">
        <v>82</v>
      </c>
      <c r="I7" s="53" t="s">
        <v>83</v>
      </c>
    </row>
    <row r="8" spans="1:10" s="55" customFormat="1" ht="11.25" customHeight="1" x14ac:dyDescent="0.4">
      <c r="A8" s="54"/>
      <c r="I8" s="56"/>
      <c r="J8" s="56"/>
    </row>
    <row r="9" spans="1:10" s="59" customFormat="1" ht="24.9" customHeight="1" x14ac:dyDescent="0.4">
      <c r="A9" s="240" t="s">
        <v>84</v>
      </c>
      <c r="B9" s="241"/>
      <c r="C9" s="242" t="s">
        <v>85</v>
      </c>
      <c r="D9" s="242"/>
      <c r="E9" s="242" t="s">
        <v>86</v>
      </c>
      <c r="F9" s="242"/>
      <c r="G9" s="242" t="s">
        <v>87</v>
      </c>
      <c r="H9" s="242"/>
      <c r="I9" s="57" t="s">
        <v>88</v>
      </c>
      <c r="J9" s="58"/>
    </row>
    <row r="10" spans="1:10" s="59" customFormat="1" ht="30.75" customHeight="1" x14ac:dyDescent="0.4">
      <c r="A10" s="243" t="s">
        <v>89</v>
      </c>
      <c r="B10" s="244"/>
      <c r="C10" s="245">
        <f>COUNTA(LIST!B5:B1048576)</f>
        <v>136</v>
      </c>
      <c r="D10" s="245"/>
      <c r="E10" s="246"/>
      <c r="F10" s="246"/>
      <c r="G10" s="247">
        <f>LIST!V4</f>
        <v>2670414.5024000001</v>
      </c>
      <c r="H10" s="247"/>
      <c r="I10" s="60">
        <f>G10/C12</f>
        <v>1632.3325910938599</v>
      </c>
      <c r="J10" s="58"/>
    </row>
    <row r="11" spans="1:10" s="59" customFormat="1" ht="21.75" customHeight="1" thickBot="1" x14ac:dyDescent="0.45">
      <c r="A11" s="227" t="s">
        <v>90</v>
      </c>
      <c r="B11" s="228"/>
      <c r="C11" s="228"/>
      <c r="D11" s="228"/>
      <c r="E11" s="228"/>
      <c r="F11" s="229"/>
      <c r="G11" s="230">
        <f>SUM(G10)</f>
        <v>2670414.5024000001</v>
      </c>
      <c r="H11" s="230"/>
      <c r="I11" s="61">
        <f>SUM(I10:I10)</f>
        <v>1632.3325910938599</v>
      </c>
      <c r="J11" s="62"/>
    </row>
    <row r="12" spans="1:10" x14ac:dyDescent="0.4">
      <c r="A12" s="231" t="s">
        <v>91</v>
      </c>
      <c r="B12" s="232"/>
      <c r="C12" s="233">
        <v>1635.95</v>
      </c>
      <c r="D12" s="233"/>
      <c r="I12" s="49"/>
    </row>
    <row r="13" spans="1:10" x14ac:dyDescent="0.4">
      <c r="A13" s="63"/>
      <c r="B13" s="64"/>
      <c r="C13" s="65"/>
      <c r="D13" s="65"/>
      <c r="I13" s="49"/>
    </row>
    <row r="14" spans="1:10" ht="12.75" customHeight="1" x14ac:dyDescent="0.4">
      <c r="A14" s="234" t="s">
        <v>92</v>
      </c>
      <c r="B14" s="235"/>
      <c r="C14" s="235"/>
      <c r="D14" s="236" t="s">
        <v>93</v>
      </c>
      <c r="E14" s="237"/>
      <c r="F14" s="238"/>
      <c r="G14" s="239" t="s">
        <v>94</v>
      </c>
      <c r="H14" s="225"/>
      <c r="I14" s="226"/>
    </row>
    <row r="15" spans="1:10" ht="12" customHeight="1" x14ac:dyDescent="0.4">
      <c r="A15" s="218" t="s">
        <v>95</v>
      </c>
      <c r="B15" s="219"/>
      <c r="C15" s="219"/>
      <c r="D15" s="223" t="s">
        <v>96</v>
      </c>
      <c r="E15" s="223"/>
      <c r="F15" s="223"/>
      <c r="G15" s="225" t="e" vm="1">
        <v>#VALUE!</v>
      </c>
      <c r="H15" s="225"/>
      <c r="I15" s="226"/>
    </row>
    <row r="16" spans="1:10" x14ac:dyDescent="0.4">
      <c r="A16" s="220"/>
      <c r="B16" s="219"/>
      <c r="C16" s="219"/>
      <c r="D16" s="223"/>
      <c r="E16" s="223"/>
      <c r="F16" s="223"/>
      <c r="G16" s="225"/>
      <c r="H16" s="225"/>
      <c r="I16" s="226"/>
    </row>
    <row r="17" spans="1:15" x14ac:dyDescent="0.4">
      <c r="A17" s="220"/>
      <c r="B17" s="219"/>
      <c r="C17" s="219"/>
      <c r="D17" s="223"/>
      <c r="E17" s="223"/>
      <c r="F17" s="223"/>
      <c r="G17" s="225"/>
      <c r="H17" s="225"/>
      <c r="I17" s="226"/>
    </row>
    <row r="18" spans="1:15" x14ac:dyDescent="0.4">
      <c r="A18" s="220"/>
      <c r="B18" s="219"/>
      <c r="C18" s="219"/>
      <c r="D18" s="223"/>
      <c r="E18" s="223"/>
      <c r="F18" s="223"/>
      <c r="G18" s="225"/>
      <c r="H18" s="225"/>
      <c r="I18" s="226"/>
    </row>
    <row r="19" spans="1:15" x14ac:dyDescent="0.4">
      <c r="A19" s="220"/>
      <c r="B19" s="219"/>
      <c r="C19" s="219"/>
      <c r="D19" s="223"/>
      <c r="E19" s="223"/>
      <c r="F19" s="223"/>
      <c r="G19" s="66" t="s">
        <v>97</v>
      </c>
      <c r="H19" s="67" t="s">
        <v>98</v>
      </c>
      <c r="I19" s="68" t="s">
        <v>99</v>
      </c>
    </row>
    <row r="20" spans="1:15" ht="13.8" thickBot="1" x14ac:dyDescent="0.45">
      <c r="A20" s="221"/>
      <c r="B20" s="222"/>
      <c r="C20" s="222"/>
      <c r="D20" s="224"/>
      <c r="E20" s="224"/>
      <c r="F20" s="224"/>
      <c r="G20" s="69" t="s">
        <v>100</v>
      </c>
      <c r="H20" s="70" t="s">
        <v>101</v>
      </c>
      <c r="I20" s="71" t="s">
        <v>102</v>
      </c>
    </row>
    <row r="22" spans="1:15" ht="15.6" x14ac:dyDescent="0.25">
      <c r="L22" s="59"/>
      <c r="M22" s="59"/>
      <c r="N22" s="59"/>
      <c r="O22" s="72"/>
    </row>
    <row r="23" spans="1:15" x14ac:dyDescent="0.25">
      <c r="O23" s="72"/>
    </row>
    <row r="24" spans="1:15" x14ac:dyDescent="0.25">
      <c r="O24" s="72"/>
    </row>
    <row r="25" spans="1:15" x14ac:dyDescent="0.25">
      <c r="O25" s="72"/>
    </row>
    <row r="26" spans="1:15" x14ac:dyDescent="0.25">
      <c r="O26" s="72"/>
    </row>
    <row r="27" spans="1:15" x14ac:dyDescent="0.25">
      <c r="O27" s="72"/>
    </row>
    <row r="28" spans="1:15" x14ac:dyDescent="0.25">
      <c r="O28" s="72"/>
    </row>
  </sheetData>
  <mergeCells count="27">
    <mergeCell ref="A5:A7"/>
    <mergeCell ref="B5:B7"/>
    <mergeCell ref="C5:C7"/>
    <mergeCell ref="D5:E7"/>
    <mergeCell ref="A1:I1"/>
    <mergeCell ref="A2:I2"/>
    <mergeCell ref="A3:E3"/>
    <mergeCell ref="F3:I4"/>
    <mergeCell ref="A4:E4"/>
    <mergeCell ref="A9:B9"/>
    <mergeCell ref="C9:D9"/>
    <mergeCell ref="E9:F9"/>
    <mergeCell ref="G9:H9"/>
    <mergeCell ref="A10:B10"/>
    <mergeCell ref="C10:D10"/>
    <mergeCell ref="E10:F10"/>
    <mergeCell ref="G10:H10"/>
    <mergeCell ref="A15:C20"/>
    <mergeCell ref="D15:F20"/>
    <mergeCell ref="G15:I18"/>
    <mergeCell ref="A11:F11"/>
    <mergeCell ref="G11:H11"/>
    <mergeCell ref="A12:B12"/>
    <mergeCell ref="C12:D12"/>
    <mergeCell ref="A14:C14"/>
    <mergeCell ref="D14:F14"/>
    <mergeCell ref="G14:I14"/>
  </mergeCells>
  <phoneticPr fontId="10" type="noConversion"/>
  <hyperlinks>
    <hyperlink ref="I19" r:id="rId1" display="jeongwoo.shin@pantos.com" xr:uid="{AD24C134-08FC-4C77-9648-9C19A138ADBA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B1:BE140"/>
  <sheetViews>
    <sheetView showGridLines="0" zoomScale="70" zoomScaleNormal="70" workbookViewId="0">
      <selection activeCell="U6" sqref="U6"/>
    </sheetView>
  </sheetViews>
  <sheetFormatPr defaultColWidth="8.69921875" defaultRowHeight="14.4" outlineLevelCol="1" x14ac:dyDescent="0.4"/>
  <cols>
    <col min="1" max="1" width="3" style="79" customWidth="1"/>
    <col min="2" max="2" width="5.19921875" style="79" bestFit="1" customWidth="1"/>
    <col min="3" max="3" width="10.19921875" style="107" bestFit="1" customWidth="1"/>
    <col min="4" max="4" width="12.59765625" style="79" bestFit="1" customWidth="1"/>
    <col min="5" max="5" width="13.09765625" style="79" bestFit="1" customWidth="1"/>
    <col min="6" max="6" width="7.5" style="79" bestFit="1" customWidth="1"/>
    <col min="7" max="7" width="36.8984375" style="79" bestFit="1" customWidth="1"/>
    <col min="8" max="8" width="7.796875" style="79" bestFit="1" customWidth="1"/>
    <col min="9" max="9" width="5" style="79" bestFit="1" customWidth="1"/>
    <col min="10" max="10" width="6.69921875" style="79" bestFit="1" customWidth="1"/>
    <col min="11" max="11" width="5.8984375" style="79" bestFit="1" customWidth="1"/>
    <col min="12" max="12" width="6.69921875" style="79" bestFit="1" customWidth="1"/>
    <col min="13" max="14" width="13.09765625" style="79" bestFit="1" customWidth="1"/>
    <col min="15" max="15" width="12.59765625" style="79" bestFit="1" customWidth="1"/>
    <col min="16" max="16" width="12.19921875" style="79" bestFit="1" customWidth="1"/>
    <col min="17" max="17" width="10.8984375" style="79" bestFit="1" customWidth="1"/>
    <col min="18" max="18" width="10.19921875" style="79" bestFit="1" customWidth="1"/>
    <col min="19" max="19" width="20.09765625" style="79" bestFit="1" customWidth="1"/>
    <col min="20" max="20" width="11.19921875" style="79" bestFit="1" customWidth="1"/>
    <col min="21" max="22" width="13.09765625" style="79" bestFit="1" customWidth="1"/>
    <col min="23" max="23" width="2.8984375" style="79" customWidth="1"/>
    <col min="24" max="24" width="13" style="79" bestFit="1" customWidth="1" outlineLevel="1"/>
    <col min="25" max="25" width="5" style="79" bestFit="1" customWidth="1" outlineLevel="1"/>
    <col min="26" max="26" width="12.09765625" style="79" bestFit="1" customWidth="1" outlineLevel="1"/>
    <col min="27" max="27" width="13.09765625" style="79" bestFit="1" customWidth="1" outlineLevel="1"/>
    <col min="28" max="28" width="9.69921875" style="79" bestFit="1" customWidth="1" outlineLevel="1"/>
    <col min="29" max="29" width="11" style="79" bestFit="1" customWidth="1" outlineLevel="1"/>
    <col min="30" max="30" width="9.3984375" style="79" bestFit="1" customWidth="1" outlineLevel="1"/>
    <col min="31" max="31" width="20.5" style="79" customWidth="1" outlineLevel="1"/>
    <col min="32" max="32" width="5" style="79" bestFit="1" customWidth="1" outlineLevel="1"/>
    <col min="33" max="33" width="6.19921875" style="79" bestFit="1" customWidth="1" outlineLevel="1"/>
    <col min="34" max="34" width="5.5" style="79" bestFit="1" customWidth="1" outlineLevel="1"/>
    <col min="35" max="35" width="6.19921875" style="79" bestFit="1" customWidth="1" outlineLevel="1"/>
    <col min="36" max="36" width="36.8984375" style="79" bestFit="1" customWidth="1" outlineLevel="1"/>
    <col min="37" max="37" width="11" style="79" bestFit="1" customWidth="1" outlineLevel="1"/>
    <col min="38" max="40" width="5.59765625" style="79" bestFit="1" customWidth="1" outlineLevel="1"/>
    <col min="41" max="41" width="10.09765625" style="79" bestFit="1" customWidth="1" outlineLevel="1"/>
    <col min="42" max="42" width="8.5" style="79" bestFit="1" customWidth="1" outlineLevel="1"/>
    <col min="43" max="43" width="8.3984375" style="79" bestFit="1" customWidth="1" outlineLevel="1"/>
    <col min="44" max="44" width="15.59765625" style="79" bestFit="1" customWidth="1" outlineLevel="1"/>
    <col min="45" max="45" width="23.5" style="79" bestFit="1" customWidth="1" outlineLevel="1"/>
    <col min="46" max="46" width="10.796875" style="79" bestFit="1" customWidth="1" outlineLevel="1"/>
    <col min="47" max="47" width="8.8984375" style="79" bestFit="1" customWidth="1" outlineLevel="1"/>
    <col min="48" max="48" width="14.59765625" style="82" bestFit="1" customWidth="1" outlineLevel="1"/>
    <col min="49" max="49" width="8.5" style="79" bestFit="1" customWidth="1" outlineLevel="1"/>
    <col min="50" max="50" width="22.5" style="82" bestFit="1" customWidth="1" outlineLevel="1"/>
    <col min="51" max="51" width="7.5" style="79" bestFit="1" customWidth="1" outlineLevel="1"/>
    <col min="52" max="52" width="24.3984375" style="79" bestFit="1" customWidth="1" outlineLevel="1"/>
    <col min="53" max="53" width="24.69921875" style="79" bestFit="1" customWidth="1" outlineLevel="1"/>
    <col min="54" max="54" width="6.8984375" style="79" bestFit="1" customWidth="1" outlineLevel="1"/>
    <col min="55" max="55" width="9.19921875" style="79" bestFit="1" customWidth="1" outlineLevel="1"/>
    <col min="56" max="56" width="8.5" style="79" bestFit="1" customWidth="1" outlineLevel="1"/>
    <col min="57" max="57" width="7.5" style="79" bestFit="1" customWidth="1" outlineLevel="1"/>
    <col min="58" max="16384" width="8.69921875" style="79"/>
  </cols>
  <sheetData>
    <row r="1" spans="2:57" x14ac:dyDescent="0.4">
      <c r="U1" s="91"/>
      <c r="V1" s="90"/>
    </row>
    <row r="2" spans="2:57" ht="17.399999999999999" x14ac:dyDescent="0.4">
      <c r="U2" s="80" t="s">
        <v>109</v>
      </c>
      <c r="V2" s="81">
        <v>1635.95</v>
      </c>
      <c r="X2" s="79">
        <v>1123287</v>
      </c>
    </row>
    <row r="3" spans="2:57" x14ac:dyDescent="0.4">
      <c r="M3" s="83"/>
      <c r="N3" s="83"/>
      <c r="O3" s="83"/>
      <c r="P3" s="83"/>
      <c r="Q3" s="83"/>
      <c r="R3" s="83"/>
      <c r="S3" s="83"/>
      <c r="T3" s="83"/>
      <c r="U3" s="106">
        <f>상계차감!$B$1</f>
        <v>0</v>
      </c>
      <c r="V3" s="84">
        <f>V4/$V$2</f>
        <v>1632.3325910938599</v>
      </c>
    </row>
    <row r="4" spans="2:57" ht="15.6" x14ac:dyDescent="0.4">
      <c r="B4" s="266" t="s">
        <v>0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8"/>
      <c r="N4" s="85">
        <f t="shared" ref="N4:V4" si="0">SUBTOTAL(9,N$6:N$1325)</f>
        <v>1532400</v>
      </c>
      <c r="O4" s="85">
        <f t="shared" si="0"/>
        <v>185400</v>
      </c>
      <c r="P4" s="85">
        <f t="shared" si="0"/>
        <v>0</v>
      </c>
      <c r="Q4" s="85">
        <f t="shared" si="0"/>
        <v>0</v>
      </c>
      <c r="R4" s="85">
        <f t="shared" si="0"/>
        <v>12000</v>
      </c>
      <c r="S4" s="85">
        <f t="shared" si="0"/>
        <v>19000</v>
      </c>
      <c r="T4" s="85">
        <f t="shared" si="0"/>
        <v>0</v>
      </c>
      <c r="U4" s="85">
        <f t="shared" si="0"/>
        <v>921614.5024</v>
      </c>
      <c r="V4" s="85">
        <f t="shared" si="0"/>
        <v>2670414.5024000001</v>
      </c>
      <c r="X4" s="86" t="s">
        <v>1</v>
      </c>
    </row>
    <row r="5" spans="2:57" s="87" customFormat="1" ht="94.2" customHeight="1" thickBot="1" x14ac:dyDescent="0.35">
      <c r="B5" s="32" t="s">
        <v>2</v>
      </c>
      <c r="C5" s="108" t="s">
        <v>3</v>
      </c>
      <c r="D5" s="32" t="s">
        <v>4</v>
      </c>
      <c r="E5" s="32" t="s">
        <v>5</v>
      </c>
      <c r="F5" s="32" t="s">
        <v>6</v>
      </c>
      <c r="G5" s="32" t="s">
        <v>7</v>
      </c>
      <c r="H5" s="32" t="s">
        <v>8</v>
      </c>
      <c r="I5" s="32" t="s">
        <v>9</v>
      </c>
      <c r="J5" s="32" t="s">
        <v>10</v>
      </c>
      <c r="K5" s="32" t="s">
        <v>11</v>
      </c>
      <c r="L5" s="32" t="s">
        <v>12</v>
      </c>
      <c r="M5" s="32" t="s">
        <v>5</v>
      </c>
      <c r="N5" s="32" t="s">
        <v>103</v>
      </c>
      <c r="O5" s="46" t="s">
        <v>104</v>
      </c>
      <c r="P5" s="36" t="s">
        <v>105</v>
      </c>
      <c r="Q5" s="36" t="s">
        <v>106</v>
      </c>
      <c r="R5" s="37" t="s">
        <v>65</v>
      </c>
      <c r="S5" s="38" t="s">
        <v>107</v>
      </c>
      <c r="T5" s="36" t="s">
        <v>13</v>
      </c>
      <c r="U5" s="36" t="s">
        <v>120</v>
      </c>
      <c r="V5" s="39" t="s">
        <v>14</v>
      </c>
      <c r="X5" s="33" t="s">
        <v>15</v>
      </c>
      <c r="Y5" s="33" t="s">
        <v>16</v>
      </c>
      <c r="Z5" s="33" t="s">
        <v>17</v>
      </c>
      <c r="AA5" s="33" t="s">
        <v>18</v>
      </c>
      <c r="AB5" s="33" t="s">
        <v>19</v>
      </c>
      <c r="AC5" s="33" t="s">
        <v>20</v>
      </c>
      <c r="AD5" s="33" t="s">
        <v>21</v>
      </c>
      <c r="AE5" s="33" t="s">
        <v>22</v>
      </c>
      <c r="AF5" s="33" t="s">
        <v>23</v>
      </c>
      <c r="AG5" s="33" t="s">
        <v>24</v>
      </c>
      <c r="AH5" s="33" t="s">
        <v>25</v>
      </c>
      <c r="AI5" s="34" t="s">
        <v>26</v>
      </c>
      <c r="AJ5" s="33" t="s">
        <v>27</v>
      </c>
      <c r="AK5" s="34" t="s">
        <v>28</v>
      </c>
      <c r="AL5" s="33" t="s">
        <v>29</v>
      </c>
      <c r="AM5" s="33" t="s">
        <v>30</v>
      </c>
      <c r="AN5" s="33" t="s">
        <v>31</v>
      </c>
      <c r="AO5" s="33" t="s">
        <v>32</v>
      </c>
      <c r="AP5" s="33" t="s">
        <v>33</v>
      </c>
      <c r="AQ5" s="33" t="s">
        <v>34</v>
      </c>
      <c r="AR5" s="33" t="s">
        <v>35</v>
      </c>
      <c r="AS5" s="33" t="s">
        <v>36</v>
      </c>
      <c r="AT5" s="33" t="s">
        <v>37</v>
      </c>
      <c r="AU5" s="33" t="s">
        <v>38</v>
      </c>
      <c r="AV5" s="35" t="s">
        <v>39</v>
      </c>
      <c r="AW5" s="33" t="s">
        <v>40</v>
      </c>
      <c r="AX5" s="35" t="s">
        <v>41</v>
      </c>
      <c r="AY5" s="33" t="s">
        <v>42</v>
      </c>
      <c r="AZ5" s="33" t="s">
        <v>43</v>
      </c>
      <c r="BA5" s="33" t="s">
        <v>44</v>
      </c>
      <c r="BB5" s="33" t="s">
        <v>45</v>
      </c>
      <c r="BC5" s="33" t="s">
        <v>46</v>
      </c>
      <c r="BD5" s="33" t="s">
        <v>47</v>
      </c>
      <c r="BE5" s="33"/>
    </row>
    <row r="6" spans="2:57" x14ac:dyDescent="0.3">
      <c r="B6" s="22">
        <f>ROW()-5</f>
        <v>1</v>
      </c>
      <c r="C6" s="109">
        <f>X6</f>
        <v>45904</v>
      </c>
      <c r="D6" s="22">
        <f>Z6</f>
        <v>18050238311</v>
      </c>
      <c r="E6" s="22" t="str">
        <f>AA6</f>
        <v>PDE250052630</v>
      </c>
      <c r="F6" s="22" t="str">
        <f>AB6</f>
        <v>목종필</v>
      </c>
      <c r="G6" s="22" t="str">
        <f>AJ6</f>
        <v>일반(목록배제,Normal-Manifest Exception)</v>
      </c>
      <c r="H6" s="22">
        <f>AK6</f>
        <v>40</v>
      </c>
      <c r="I6" s="22">
        <f>AF6</f>
        <v>1</v>
      </c>
      <c r="J6" s="40">
        <f>AG6</f>
        <v>0.5</v>
      </c>
      <c r="K6" s="40">
        <f>AH6</f>
        <v>0.5</v>
      </c>
      <c r="L6" s="40">
        <f>AI6</f>
        <v>0.5</v>
      </c>
      <c r="M6" s="23" t="str">
        <f>AA6</f>
        <v>PDE250052630</v>
      </c>
      <c r="N6" s="73">
        <f>6100+(L6-0.5)/0.5*2550</f>
        <v>6100</v>
      </c>
      <c r="O6" s="88">
        <f>VLOOKUP(G6,MAPPING!$B$3:$D$11,3,0)</f>
        <v>1800</v>
      </c>
      <c r="P6" s="88">
        <f>3000*(I6-1)</f>
        <v>0</v>
      </c>
      <c r="Q6" s="88">
        <v>0</v>
      </c>
      <c r="R6" s="88" cm="1">
        <f t="array" ref="R6">IF(OR(ISNUMBER(SEARCH("대신대납",AE6)),ISNUMBER(SEARCH("대신 대납",AE6))),_xlfn.LET(
  _xlpm.s,AE6,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" s="88">
        <f>IF(OR(ISNUMBER(SEARCH("대신대납",AE6)),ISNUMBER(SEARCH("대신 대납",AE6)),ISNUMBER(SEARCH("대신착불",AE6)),ISNUMBER(SEARCH("대신 착불",AE6))), 0,(I6*VLOOKUP(L6/I6,MAPPING!$B$22:$C$29,2,10)))</f>
        <v>0</v>
      </c>
      <c r="T6" s="88">
        <f>(IF(VLOOKUP(VLOOKUP(AK6,MAPPING!$B$15:$D$20,2,1),MAPPING!$C$15:$E$20,2,0)=7000,0,VLOOKUP(VLOOKUP(AK6,MAPPING!$B$15:$D$20,2,1),MAPPING!$C$15:$E$20,2,0)))</f>
        <v>0</v>
      </c>
      <c r="U6" s="88">
        <f>661.12*1394.02</f>
        <v>921614.5024</v>
      </c>
      <c r="V6" s="88">
        <f>IF(OR(ISNUMBER(SEARCH("적하삭제",AE6)),ISNUMBER(SEARCH("적하 삭제",AE6))),0,SUM(N6:T6) + U6)</f>
        <v>929514.5024</v>
      </c>
      <c r="W6" s="89"/>
      <c r="X6" s="103">
        <v>45904</v>
      </c>
      <c r="Y6" s="76" t="s">
        <v>123</v>
      </c>
      <c r="Z6" s="76">
        <v>18050238311</v>
      </c>
      <c r="AA6" s="76" t="s">
        <v>152</v>
      </c>
      <c r="AB6" s="76" t="s">
        <v>153</v>
      </c>
      <c r="AC6" s="76">
        <v>1062902893</v>
      </c>
      <c r="AD6" s="76">
        <v>21325</v>
      </c>
      <c r="AE6" s="76" t="s">
        <v>154</v>
      </c>
      <c r="AF6" s="77">
        <v>1</v>
      </c>
      <c r="AG6" s="78">
        <v>0.5</v>
      </c>
      <c r="AH6" s="78">
        <v>0.5</v>
      </c>
      <c r="AI6" s="78">
        <v>0.5</v>
      </c>
      <c r="AJ6" s="76" t="s">
        <v>49</v>
      </c>
      <c r="AK6" s="78">
        <v>40</v>
      </c>
      <c r="AL6" s="76" t="s">
        <v>124</v>
      </c>
      <c r="AM6" s="76" t="s">
        <v>124</v>
      </c>
      <c r="AN6" s="76" t="s">
        <v>124</v>
      </c>
      <c r="AO6" s="76" t="s">
        <v>124</v>
      </c>
      <c r="AP6" s="76" t="s">
        <v>124</v>
      </c>
      <c r="AQ6" s="76">
        <v>1123287</v>
      </c>
      <c r="AR6" s="76" t="s">
        <v>108</v>
      </c>
      <c r="AS6" s="76" t="s">
        <v>125</v>
      </c>
      <c r="AT6" s="76"/>
      <c r="AU6" s="76" t="s">
        <v>126</v>
      </c>
      <c r="AV6" s="199">
        <v>6094373004831</v>
      </c>
      <c r="AW6" s="76"/>
      <c r="AX6" s="76">
        <v>2025082196337290</v>
      </c>
      <c r="AY6" s="76" t="s">
        <v>127</v>
      </c>
      <c r="AZ6" s="76" t="s">
        <v>128</v>
      </c>
      <c r="BA6" s="76" t="s">
        <v>129</v>
      </c>
      <c r="BB6" s="76" t="s">
        <v>130</v>
      </c>
      <c r="BC6" s="76" t="s">
        <v>131</v>
      </c>
      <c r="BD6" s="76"/>
      <c r="BE6" s="76" t="s">
        <v>132</v>
      </c>
    </row>
    <row r="7" spans="2:57" ht="17.399999999999999" x14ac:dyDescent="0.4">
      <c r="B7" s="22">
        <f t="shared" ref="B7:B70" si="1">ROW()-5</f>
        <v>2</v>
      </c>
      <c r="C7" s="109">
        <f t="shared" ref="C7:C70" si="2">X7</f>
        <v>45904</v>
      </c>
      <c r="D7" s="22">
        <f t="shared" ref="D7:D70" si="3">Z7</f>
        <v>18050238311</v>
      </c>
      <c r="E7" s="22" t="str">
        <f t="shared" ref="E7:E70" si="4">AA7</f>
        <v>PDE250052632</v>
      </c>
      <c r="F7" s="22" t="str">
        <f t="shared" ref="F7:F70" si="5">AB7</f>
        <v>김은하</v>
      </c>
      <c r="G7" s="22" t="str">
        <f t="shared" ref="G7:G70" si="6">AJ7</f>
        <v>일반(목록배제,Normal-Manifest Exception)</v>
      </c>
      <c r="H7" s="22">
        <f t="shared" ref="H7:H70" si="7">AK7</f>
        <v>70</v>
      </c>
      <c r="I7" s="22">
        <f t="shared" ref="I7:I70" si="8">AF7</f>
        <v>1</v>
      </c>
      <c r="J7" s="40">
        <f t="shared" ref="J7:J70" si="9">AG7</f>
        <v>0.5</v>
      </c>
      <c r="K7" s="40">
        <f t="shared" ref="K7:K70" si="10">AH7</f>
        <v>0.5</v>
      </c>
      <c r="L7" s="40">
        <f t="shared" ref="L7:L70" si="11">AI7</f>
        <v>0.5</v>
      </c>
      <c r="M7" s="23" t="str">
        <f t="shared" ref="M7:M70" si="12">AA7</f>
        <v>PDE250052632</v>
      </c>
      <c r="N7" s="73">
        <f t="shared" ref="N7:N70" si="13">6100+(L7-0.5)/0.5*2550</f>
        <v>6100</v>
      </c>
      <c r="O7" s="88">
        <f>VLOOKUP(G7,MAPPING!$B$3:$D$11,3,0)</f>
        <v>1800</v>
      </c>
      <c r="P7" s="88">
        <f t="shared" ref="P7:P70" si="14">3000*(I7-1)</f>
        <v>0</v>
      </c>
      <c r="Q7" s="88">
        <v>0</v>
      </c>
      <c r="R7" s="88" cm="1">
        <f t="array" ref="R7">IF(OR(ISNUMBER(SEARCH("대신대납",AE7)),ISNUMBER(SEARCH("대신 대납",AE7))),_xlfn.LET(
  _xlpm.s,AE7,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" s="88">
        <f>IF(OR(ISNUMBER(SEARCH("대신대납",AE7)),ISNUMBER(SEARCH("대신 대납",AE7)),ISNUMBER(SEARCH("대신착불",AE7)),ISNUMBER(SEARCH("대신 착불",AE7))), 0,(I7*VLOOKUP(L7/I7,MAPPING!$B$22:$C$29,2,10)))</f>
        <v>0</v>
      </c>
      <c r="T7" s="88">
        <f>(IF(VLOOKUP(VLOOKUP(AK7,MAPPING!$B$15:$D$20,2,1),MAPPING!$C$15:$E$20,2,0)=7000,0,VLOOKUP(VLOOKUP(AK7,MAPPING!$B$15:$D$20,2,1),MAPPING!$C$15:$E$20,2,0)))</f>
        <v>0</v>
      </c>
      <c r="U7" s="88">
        <v>0</v>
      </c>
      <c r="V7" s="88">
        <f t="shared" ref="V7:V70" si="15">IF(OR(ISNUMBER(SEARCH("적하삭제",AE7)),ISNUMBER(SEARCH("적하 삭제",AE7))),0,SUM(N7:T7) + U7)</f>
        <v>7900</v>
      </c>
      <c r="X7" s="103">
        <v>45904</v>
      </c>
      <c r="Y7" s="76" t="s">
        <v>123</v>
      </c>
      <c r="Z7" s="76">
        <v>18050238311</v>
      </c>
      <c r="AA7" s="76" t="s">
        <v>155</v>
      </c>
      <c r="AB7" s="76" t="s">
        <v>156</v>
      </c>
      <c r="AC7" s="76">
        <v>1084665577</v>
      </c>
      <c r="AD7" s="76">
        <v>15010</v>
      </c>
      <c r="AE7" s="105" t="s">
        <v>154</v>
      </c>
      <c r="AF7" s="77">
        <v>1</v>
      </c>
      <c r="AG7" s="78">
        <v>0.5</v>
      </c>
      <c r="AH7" s="78">
        <v>0.5</v>
      </c>
      <c r="AI7" s="78">
        <v>0.5</v>
      </c>
      <c r="AJ7" s="76" t="s">
        <v>49</v>
      </c>
      <c r="AK7" s="78">
        <v>70</v>
      </c>
      <c r="AL7" s="76" t="s">
        <v>124</v>
      </c>
      <c r="AM7" s="76" t="s">
        <v>124</v>
      </c>
      <c r="AN7" s="76" t="s">
        <v>124</v>
      </c>
      <c r="AO7" s="76" t="s">
        <v>124</v>
      </c>
      <c r="AP7" s="76" t="s">
        <v>124</v>
      </c>
      <c r="AQ7" s="76">
        <v>1123287</v>
      </c>
      <c r="AR7" s="76" t="s">
        <v>108</v>
      </c>
      <c r="AS7" s="76" t="s">
        <v>125</v>
      </c>
      <c r="AT7" s="76"/>
      <c r="AU7" s="76" t="s">
        <v>126</v>
      </c>
      <c r="AV7" s="199">
        <v>6094373004833</v>
      </c>
      <c r="AW7" s="76"/>
      <c r="AX7" s="76">
        <v>2025082465414050</v>
      </c>
      <c r="AY7" s="76" t="s">
        <v>127</v>
      </c>
      <c r="AZ7" s="76" t="s">
        <v>128</v>
      </c>
      <c r="BA7" s="76" t="s">
        <v>129</v>
      </c>
      <c r="BB7" s="76" t="s">
        <v>130</v>
      </c>
      <c r="BC7" s="76" t="s">
        <v>131</v>
      </c>
      <c r="BD7" s="76"/>
      <c r="BE7" s="76" t="s">
        <v>132</v>
      </c>
    </row>
    <row r="8" spans="2:57" x14ac:dyDescent="0.3">
      <c r="B8" s="22">
        <f t="shared" si="1"/>
        <v>3</v>
      </c>
      <c r="C8" s="109">
        <f t="shared" si="2"/>
        <v>45904</v>
      </c>
      <c r="D8" s="22">
        <f t="shared" si="3"/>
        <v>18050238311</v>
      </c>
      <c r="E8" s="22" t="str">
        <f t="shared" si="4"/>
        <v>PDE250053596</v>
      </c>
      <c r="F8" s="22" t="str">
        <f t="shared" si="5"/>
        <v>안지윤</v>
      </c>
      <c r="G8" s="22" t="str">
        <f t="shared" si="6"/>
        <v>일반(목록배제,Normal-Manifest Exception)</v>
      </c>
      <c r="H8" s="22">
        <f t="shared" si="7"/>
        <v>97.99</v>
      </c>
      <c r="I8" s="22">
        <f t="shared" si="8"/>
        <v>1</v>
      </c>
      <c r="J8" s="40">
        <f t="shared" si="9"/>
        <v>0.5</v>
      </c>
      <c r="K8" s="40">
        <f t="shared" si="10"/>
        <v>0.5</v>
      </c>
      <c r="L8" s="40">
        <f t="shared" si="11"/>
        <v>0.5</v>
      </c>
      <c r="M8" s="23" t="str">
        <f t="shared" si="12"/>
        <v>PDE250053596</v>
      </c>
      <c r="N8" s="73">
        <f t="shared" si="13"/>
        <v>6100</v>
      </c>
      <c r="O8" s="88">
        <f>VLOOKUP(G8,MAPPING!$B$3:$D$11,3,0)</f>
        <v>1800</v>
      </c>
      <c r="P8" s="88">
        <f t="shared" si="14"/>
        <v>0</v>
      </c>
      <c r="Q8" s="88">
        <v>0</v>
      </c>
      <c r="R8" s="88" cm="1">
        <f t="array" ref="R8">IF(OR(ISNUMBER(SEARCH("대신대납",AE8)),ISNUMBER(SEARCH("대신 대납",AE8))),_xlfn.LET(
  _xlpm.s,AE8,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" s="88">
        <f>IF(OR(ISNUMBER(SEARCH("대신대납",AE8)),ISNUMBER(SEARCH("대신 대납",AE8)),ISNUMBER(SEARCH("대신착불",AE8)),ISNUMBER(SEARCH("대신 착불",AE8))), 0,(I8*VLOOKUP(L8/I8,MAPPING!$B$22:$C$29,2,10)))</f>
        <v>0</v>
      </c>
      <c r="T8" s="88">
        <f>(IF(VLOOKUP(VLOOKUP(AK8,MAPPING!$B$15:$D$20,2,1),MAPPING!$C$15:$E$20,2,0)=7000,0,VLOOKUP(VLOOKUP(AK8,MAPPING!$B$15:$D$20,2,1),MAPPING!$C$15:$E$20,2,0)))</f>
        <v>0</v>
      </c>
      <c r="U8" s="88">
        <v>0</v>
      </c>
      <c r="V8" s="88">
        <f t="shared" si="15"/>
        <v>7900</v>
      </c>
      <c r="X8" s="103">
        <v>45904</v>
      </c>
      <c r="Y8" s="76" t="s">
        <v>123</v>
      </c>
      <c r="Z8" s="76">
        <v>18050238311</v>
      </c>
      <c r="AA8" s="76" t="s">
        <v>157</v>
      </c>
      <c r="AB8" s="76" t="s">
        <v>158</v>
      </c>
      <c r="AC8" s="76">
        <v>1046917735</v>
      </c>
      <c r="AD8" s="76">
        <v>3472</v>
      </c>
      <c r="AE8" s="76" t="s">
        <v>154</v>
      </c>
      <c r="AF8" s="77">
        <v>1</v>
      </c>
      <c r="AG8" s="78">
        <v>0.5</v>
      </c>
      <c r="AH8" s="78">
        <v>0.5</v>
      </c>
      <c r="AI8" s="78">
        <v>0.5</v>
      </c>
      <c r="AJ8" s="76" t="s">
        <v>49</v>
      </c>
      <c r="AK8" s="78">
        <v>97.99</v>
      </c>
      <c r="AL8" s="76" t="s">
        <v>124</v>
      </c>
      <c r="AM8" s="76" t="s">
        <v>124</v>
      </c>
      <c r="AN8" s="76" t="s">
        <v>124</v>
      </c>
      <c r="AO8" s="76" t="s">
        <v>124</v>
      </c>
      <c r="AP8" s="76" t="s">
        <v>124</v>
      </c>
      <c r="AQ8" s="76">
        <v>1123287</v>
      </c>
      <c r="AR8" s="76" t="s">
        <v>108</v>
      </c>
      <c r="AS8" s="76" t="s">
        <v>125</v>
      </c>
      <c r="AT8" s="76"/>
      <c r="AU8" s="76" t="s">
        <v>126</v>
      </c>
      <c r="AV8" s="199">
        <v>6094373009998</v>
      </c>
      <c r="AW8" s="76"/>
      <c r="AX8" s="76" t="s">
        <v>159</v>
      </c>
      <c r="AY8" s="76" t="s">
        <v>127</v>
      </c>
      <c r="AZ8" s="76" t="s">
        <v>128</v>
      </c>
      <c r="BA8" s="76" t="s">
        <v>129</v>
      </c>
      <c r="BB8" s="76" t="s">
        <v>130</v>
      </c>
      <c r="BC8" s="76" t="s">
        <v>131</v>
      </c>
      <c r="BD8" s="76"/>
      <c r="BE8" s="76" t="s">
        <v>132</v>
      </c>
    </row>
    <row r="9" spans="2:57" x14ac:dyDescent="0.3">
      <c r="B9" s="22">
        <f t="shared" si="1"/>
        <v>4</v>
      </c>
      <c r="C9" s="109">
        <f t="shared" si="2"/>
        <v>45904</v>
      </c>
      <c r="D9" s="22">
        <f t="shared" si="3"/>
        <v>18050238311</v>
      </c>
      <c r="E9" s="22" t="str">
        <f t="shared" si="4"/>
        <v>PDE250052881</v>
      </c>
      <c r="F9" s="22" t="str">
        <f t="shared" si="5"/>
        <v>박은애</v>
      </c>
      <c r="G9" s="22" t="str">
        <f t="shared" si="6"/>
        <v>일반(목록배제,Normal-Manifest Exception)</v>
      </c>
      <c r="H9" s="22">
        <f t="shared" si="7"/>
        <v>160</v>
      </c>
      <c r="I9" s="22">
        <f t="shared" si="8"/>
        <v>1</v>
      </c>
      <c r="J9" s="40">
        <f t="shared" si="9"/>
        <v>4</v>
      </c>
      <c r="K9" s="40">
        <f t="shared" si="10"/>
        <v>5</v>
      </c>
      <c r="L9" s="40">
        <f t="shared" si="11"/>
        <v>5</v>
      </c>
      <c r="M9" s="23" t="str">
        <f t="shared" si="12"/>
        <v>PDE250052881</v>
      </c>
      <c r="N9" s="73">
        <f t="shared" si="13"/>
        <v>29050</v>
      </c>
      <c r="O9" s="88">
        <f>VLOOKUP(G9,MAPPING!$B$3:$D$11,3,0)</f>
        <v>1800</v>
      </c>
      <c r="P9" s="88">
        <f t="shared" si="14"/>
        <v>0</v>
      </c>
      <c r="Q9" s="88">
        <v>0</v>
      </c>
      <c r="R9" s="88" cm="1">
        <f t="array" ref="R9">IF(OR(ISNUMBER(SEARCH("대신대납",AE9)),ISNUMBER(SEARCH("대신 대납",AE9))),_xlfn.LET(
  _xlpm.s,AE9,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" s="88">
        <f>IF(OR(ISNUMBER(SEARCH("대신대납",AE9)),ISNUMBER(SEARCH("대신 대납",AE9)),ISNUMBER(SEARCH("대신착불",AE9)),ISNUMBER(SEARCH("대신 착불",AE9))), 0,(I9*VLOOKUP(L9/I9,MAPPING!$B$22:$C$29,2,10)))</f>
        <v>1000</v>
      </c>
      <c r="T9" s="88">
        <f>(IF(VLOOKUP(VLOOKUP(AK9,MAPPING!$B$15:$D$20,2,1),MAPPING!$C$15:$E$20,2,0)=7000,0,VLOOKUP(VLOOKUP(AK9,MAPPING!$B$15:$D$20,2,1),MAPPING!$C$15:$E$20,2,0)))</f>
        <v>0</v>
      </c>
      <c r="U9" s="88">
        <v>0</v>
      </c>
      <c r="V9" s="88">
        <f t="shared" si="15"/>
        <v>31850</v>
      </c>
      <c r="X9" s="103">
        <v>45904</v>
      </c>
      <c r="Y9" s="76" t="s">
        <v>123</v>
      </c>
      <c r="Z9" s="76">
        <v>18050238311</v>
      </c>
      <c r="AA9" s="76" t="s">
        <v>160</v>
      </c>
      <c r="AB9" s="76" t="s">
        <v>161</v>
      </c>
      <c r="AC9" s="76">
        <v>1040190884</v>
      </c>
      <c r="AD9" s="76">
        <v>13924</v>
      </c>
      <c r="AE9" s="76" t="s">
        <v>154</v>
      </c>
      <c r="AF9" s="77">
        <v>1</v>
      </c>
      <c r="AG9" s="78">
        <v>4</v>
      </c>
      <c r="AH9" s="78">
        <v>5</v>
      </c>
      <c r="AI9" s="78">
        <v>5</v>
      </c>
      <c r="AJ9" s="76" t="s">
        <v>49</v>
      </c>
      <c r="AK9" s="78">
        <v>160</v>
      </c>
      <c r="AL9" s="76" t="s">
        <v>124</v>
      </c>
      <c r="AM9" s="76" t="s">
        <v>124</v>
      </c>
      <c r="AN9" s="76" t="s">
        <v>124</v>
      </c>
      <c r="AO9" s="76" t="s">
        <v>124</v>
      </c>
      <c r="AP9" s="76" t="s">
        <v>124</v>
      </c>
      <c r="AQ9" s="76">
        <v>1123287</v>
      </c>
      <c r="AR9" s="76" t="s">
        <v>108</v>
      </c>
      <c r="AS9" s="76" t="s">
        <v>125</v>
      </c>
      <c r="AT9" s="76"/>
      <c r="AU9" s="76" t="s">
        <v>126</v>
      </c>
      <c r="AV9" s="199">
        <v>6094373006518</v>
      </c>
      <c r="AW9" s="76"/>
      <c r="AX9" s="76">
        <v>2025082344028120</v>
      </c>
      <c r="AY9" s="76" t="s">
        <v>127</v>
      </c>
      <c r="AZ9" s="76" t="s">
        <v>128</v>
      </c>
      <c r="BA9" s="76" t="s">
        <v>129</v>
      </c>
      <c r="BB9" s="76" t="s">
        <v>130</v>
      </c>
      <c r="BC9" s="76" t="s">
        <v>131</v>
      </c>
      <c r="BD9" s="76"/>
      <c r="BE9" s="76" t="s">
        <v>132</v>
      </c>
    </row>
    <row r="10" spans="2:57" x14ac:dyDescent="0.3">
      <c r="B10" s="22">
        <f t="shared" si="1"/>
        <v>5</v>
      </c>
      <c r="C10" s="109">
        <f t="shared" si="2"/>
        <v>45904</v>
      </c>
      <c r="D10" s="22">
        <f t="shared" si="3"/>
        <v>18050238311</v>
      </c>
      <c r="E10" s="22" t="str">
        <f t="shared" si="4"/>
        <v>PDE250054243</v>
      </c>
      <c r="F10" s="22" t="str">
        <f t="shared" si="5"/>
        <v>이영나</v>
      </c>
      <c r="G10" s="22" t="str">
        <f t="shared" si="6"/>
        <v>간이(Simple)</v>
      </c>
      <c r="H10" s="22">
        <f t="shared" si="7"/>
        <v>160</v>
      </c>
      <c r="I10" s="22">
        <f t="shared" si="8"/>
        <v>1</v>
      </c>
      <c r="J10" s="40">
        <f t="shared" si="9"/>
        <v>4</v>
      </c>
      <c r="K10" s="40">
        <f t="shared" si="10"/>
        <v>5</v>
      </c>
      <c r="L10" s="40">
        <f t="shared" si="11"/>
        <v>5</v>
      </c>
      <c r="M10" s="23" t="str">
        <f t="shared" si="12"/>
        <v>PDE250054243</v>
      </c>
      <c r="N10" s="73">
        <f t="shared" si="13"/>
        <v>29050</v>
      </c>
      <c r="O10" s="88">
        <f>VLOOKUP(G10,MAPPING!$B$3:$D$11,3,0)</f>
        <v>1800</v>
      </c>
      <c r="P10" s="88">
        <f t="shared" si="14"/>
        <v>0</v>
      </c>
      <c r="Q10" s="88">
        <v>0</v>
      </c>
      <c r="R10" s="88" cm="1">
        <f t="array" ref="R10">IF(OR(ISNUMBER(SEARCH("대신대납",AE10)),ISNUMBER(SEARCH("대신 대납",AE10))),_xlfn.LET(
  _xlpm.s,AE10,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" s="88">
        <f>IF(OR(ISNUMBER(SEARCH("대신대납",AE10)),ISNUMBER(SEARCH("대신 대납",AE10)),ISNUMBER(SEARCH("대신착불",AE10)),ISNUMBER(SEARCH("대신 착불",AE10))), 0,(I10*VLOOKUP(L10/I10,MAPPING!$B$22:$C$29,2,10)))</f>
        <v>1000</v>
      </c>
      <c r="T10" s="88">
        <f>(IF(VLOOKUP(VLOOKUP(AK10,MAPPING!$B$15:$D$20,2,1),MAPPING!$C$15:$E$20,2,0)=7000,0,VLOOKUP(VLOOKUP(AK10,MAPPING!$B$15:$D$20,2,1),MAPPING!$C$15:$E$20,2,0)))</f>
        <v>0</v>
      </c>
      <c r="U10" s="88">
        <v>0</v>
      </c>
      <c r="V10" s="88">
        <f t="shared" si="15"/>
        <v>31850</v>
      </c>
      <c r="X10" s="103">
        <v>45904</v>
      </c>
      <c r="Y10" s="76" t="s">
        <v>123</v>
      </c>
      <c r="Z10" s="76">
        <v>18050238311</v>
      </c>
      <c r="AA10" s="76" t="s">
        <v>162</v>
      </c>
      <c r="AB10" s="76" t="s">
        <v>163</v>
      </c>
      <c r="AC10" s="76">
        <v>1050172969</v>
      </c>
      <c r="AD10" s="76">
        <v>31462</v>
      </c>
      <c r="AE10" s="76"/>
      <c r="AF10" s="77">
        <v>1</v>
      </c>
      <c r="AG10" s="78">
        <v>4</v>
      </c>
      <c r="AH10" s="78">
        <v>5</v>
      </c>
      <c r="AI10" s="78">
        <v>5</v>
      </c>
      <c r="AJ10" s="76" t="s">
        <v>51</v>
      </c>
      <c r="AK10" s="78">
        <v>160</v>
      </c>
      <c r="AL10" s="76" t="s">
        <v>124</v>
      </c>
      <c r="AM10" s="76" t="s">
        <v>124</v>
      </c>
      <c r="AN10" s="76" t="s">
        <v>124</v>
      </c>
      <c r="AO10" s="76" t="s">
        <v>124</v>
      </c>
      <c r="AP10" s="76" t="s">
        <v>124</v>
      </c>
      <c r="AQ10" s="76">
        <v>1123287</v>
      </c>
      <c r="AR10" s="76" t="s">
        <v>108</v>
      </c>
      <c r="AS10" s="76" t="s">
        <v>125</v>
      </c>
      <c r="AT10" s="76"/>
      <c r="AU10" s="76" t="s">
        <v>126</v>
      </c>
      <c r="AV10" s="199">
        <v>6094373014256</v>
      </c>
      <c r="AW10" s="76"/>
      <c r="AX10" s="76">
        <v>2025090169376970</v>
      </c>
      <c r="AY10" s="76" t="s">
        <v>127</v>
      </c>
      <c r="AZ10" s="76" t="s">
        <v>128</v>
      </c>
      <c r="BA10" s="76" t="s">
        <v>129</v>
      </c>
      <c r="BB10" s="76" t="s">
        <v>130</v>
      </c>
      <c r="BC10" s="76" t="s">
        <v>131</v>
      </c>
      <c r="BD10" s="76"/>
      <c r="BE10" s="76" t="s">
        <v>132</v>
      </c>
    </row>
    <row r="11" spans="2:57" x14ac:dyDescent="0.3">
      <c r="B11" s="22">
        <f t="shared" si="1"/>
        <v>6</v>
      </c>
      <c r="C11" s="109">
        <f t="shared" si="2"/>
        <v>45904</v>
      </c>
      <c r="D11" s="22">
        <f t="shared" si="3"/>
        <v>18050238311</v>
      </c>
      <c r="E11" s="22" t="str">
        <f t="shared" si="4"/>
        <v>PDE250052633</v>
      </c>
      <c r="F11" s="22" t="str">
        <f t="shared" si="5"/>
        <v>추윤영</v>
      </c>
      <c r="G11" s="22" t="str">
        <f t="shared" si="6"/>
        <v>일반(목록배제,Normal-Manifest Exception)</v>
      </c>
      <c r="H11" s="22">
        <f t="shared" si="7"/>
        <v>60</v>
      </c>
      <c r="I11" s="22">
        <f t="shared" si="8"/>
        <v>1</v>
      </c>
      <c r="J11" s="40">
        <f t="shared" si="9"/>
        <v>3</v>
      </c>
      <c r="K11" s="40">
        <f t="shared" si="10"/>
        <v>0.5</v>
      </c>
      <c r="L11" s="40">
        <f t="shared" si="11"/>
        <v>3</v>
      </c>
      <c r="M11" s="23" t="str">
        <f t="shared" si="12"/>
        <v>PDE250052633</v>
      </c>
      <c r="N11" s="73">
        <f t="shared" si="13"/>
        <v>18850</v>
      </c>
      <c r="O11" s="88">
        <f>VLOOKUP(G11,MAPPING!$B$3:$D$11,3,0)</f>
        <v>1800</v>
      </c>
      <c r="P11" s="88">
        <f t="shared" si="14"/>
        <v>0</v>
      </c>
      <c r="Q11" s="88">
        <v>0</v>
      </c>
      <c r="R11" s="88" cm="1">
        <f t="array" ref="R11">IF(OR(ISNUMBER(SEARCH("대신대납",AE11)),ISNUMBER(SEARCH("대신 대납",AE11))),_xlfn.LET(
  _xlpm.s,AE11,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" s="88">
        <f>IF(OR(ISNUMBER(SEARCH("대신대납",AE11)),ISNUMBER(SEARCH("대신 대납",AE11)),ISNUMBER(SEARCH("대신착불",AE11)),ISNUMBER(SEARCH("대신 착불",AE11))), 0,(I11*VLOOKUP(L11/I11,MAPPING!$B$22:$C$29,2,10)))</f>
        <v>500</v>
      </c>
      <c r="T11" s="88">
        <f>(IF(VLOOKUP(VLOOKUP(AK11,MAPPING!$B$15:$D$20,2,1),MAPPING!$C$15:$E$20,2,0)=7000,0,VLOOKUP(VLOOKUP(AK11,MAPPING!$B$15:$D$20,2,1),MAPPING!$C$15:$E$20,2,0)))</f>
        <v>0</v>
      </c>
      <c r="U11" s="88">
        <v>0</v>
      </c>
      <c r="V11" s="88">
        <f t="shared" si="15"/>
        <v>21150</v>
      </c>
      <c r="X11" s="103">
        <v>45904</v>
      </c>
      <c r="Y11" s="76" t="s">
        <v>123</v>
      </c>
      <c r="Z11" s="76">
        <v>18050238311</v>
      </c>
      <c r="AA11" s="76" t="s">
        <v>164</v>
      </c>
      <c r="AB11" s="76" t="s">
        <v>137</v>
      </c>
      <c r="AC11" s="76">
        <v>1097330985</v>
      </c>
      <c r="AD11" s="76">
        <v>46078</v>
      </c>
      <c r="AE11" s="76"/>
      <c r="AF11" s="77">
        <v>1</v>
      </c>
      <c r="AG11" s="78">
        <v>3</v>
      </c>
      <c r="AH11" s="78">
        <v>0.5</v>
      </c>
      <c r="AI11" s="78">
        <v>3</v>
      </c>
      <c r="AJ11" s="76" t="s">
        <v>49</v>
      </c>
      <c r="AK11" s="78">
        <v>60</v>
      </c>
      <c r="AL11" s="76" t="s">
        <v>124</v>
      </c>
      <c r="AM11" s="76" t="s">
        <v>124</v>
      </c>
      <c r="AN11" s="76" t="s">
        <v>124</v>
      </c>
      <c r="AO11" s="76" t="s">
        <v>124</v>
      </c>
      <c r="AP11" s="76" t="s">
        <v>124</v>
      </c>
      <c r="AQ11" s="76">
        <v>1123287</v>
      </c>
      <c r="AR11" s="76" t="s">
        <v>108</v>
      </c>
      <c r="AS11" s="76" t="s">
        <v>125</v>
      </c>
      <c r="AT11" s="76"/>
      <c r="AU11" s="76" t="s">
        <v>126</v>
      </c>
      <c r="AV11" s="199">
        <v>6094373004834</v>
      </c>
      <c r="AW11" s="76"/>
      <c r="AX11" s="76" t="s">
        <v>165</v>
      </c>
      <c r="AY11" s="76" t="s">
        <v>127</v>
      </c>
      <c r="AZ11" s="76" t="s">
        <v>128</v>
      </c>
      <c r="BA11" s="76" t="s">
        <v>129</v>
      </c>
      <c r="BB11" s="76" t="s">
        <v>130</v>
      </c>
      <c r="BC11" s="76" t="s">
        <v>131</v>
      </c>
      <c r="BD11" s="76"/>
      <c r="BE11" s="76" t="s">
        <v>132</v>
      </c>
    </row>
    <row r="12" spans="2:57" x14ac:dyDescent="0.3">
      <c r="B12" s="22">
        <f t="shared" si="1"/>
        <v>7</v>
      </c>
      <c r="C12" s="109">
        <f t="shared" si="2"/>
        <v>45904</v>
      </c>
      <c r="D12" s="22">
        <f t="shared" si="3"/>
        <v>18050238311</v>
      </c>
      <c r="E12" s="22" t="str">
        <f t="shared" si="4"/>
        <v>PDE250054012</v>
      </c>
      <c r="F12" s="22" t="str">
        <f t="shared" si="5"/>
        <v>손민지</v>
      </c>
      <c r="G12" s="22" t="str">
        <f t="shared" si="6"/>
        <v>식물검역(Plants Inspection)</v>
      </c>
      <c r="H12" s="22">
        <f t="shared" si="7"/>
        <v>121.92</v>
      </c>
      <c r="I12" s="22">
        <f t="shared" si="8"/>
        <v>1</v>
      </c>
      <c r="J12" s="40">
        <f t="shared" si="9"/>
        <v>6</v>
      </c>
      <c r="K12" s="40">
        <f t="shared" si="10"/>
        <v>0.5</v>
      </c>
      <c r="L12" s="40">
        <f t="shared" si="11"/>
        <v>6</v>
      </c>
      <c r="M12" s="23" t="str">
        <f t="shared" si="12"/>
        <v>PDE250054012</v>
      </c>
      <c r="N12" s="73">
        <f t="shared" si="13"/>
        <v>34150</v>
      </c>
      <c r="O12" s="88">
        <f>VLOOKUP(G12,MAPPING!$B$3:$D$11,3,0)</f>
        <v>1800</v>
      </c>
      <c r="P12" s="88">
        <f t="shared" si="14"/>
        <v>0</v>
      </c>
      <c r="Q12" s="88">
        <v>0</v>
      </c>
      <c r="R12" s="88" cm="1">
        <f t="array" ref="R12">IF(OR(ISNUMBER(SEARCH("대신대납",AE12)),ISNUMBER(SEARCH("대신 대납",AE12))),_xlfn.LET(
  _xlpm.s,AE12,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" s="88">
        <f>IF(OR(ISNUMBER(SEARCH("대신대납",AE12)),ISNUMBER(SEARCH("대신 대납",AE12)),ISNUMBER(SEARCH("대신착불",AE12)),ISNUMBER(SEARCH("대신 착불",AE12))), 0,(I12*VLOOKUP(L12/I12,MAPPING!$B$22:$C$29,2,10)))</f>
        <v>1000</v>
      </c>
      <c r="T12" s="88">
        <f>(IF(VLOOKUP(VLOOKUP(AK12,MAPPING!$B$15:$D$20,2,1),MAPPING!$C$15:$E$20,2,0)=7000,0,VLOOKUP(VLOOKUP(AK12,MAPPING!$B$15:$D$20,2,1),MAPPING!$C$15:$E$20,2,0)))</f>
        <v>0</v>
      </c>
      <c r="U12" s="88">
        <v>0</v>
      </c>
      <c r="V12" s="88">
        <f t="shared" si="15"/>
        <v>36950</v>
      </c>
      <c r="X12" s="103">
        <v>45904</v>
      </c>
      <c r="Y12" s="76" t="s">
        <v>123</v>
      </c>
      <c r="Z12" s="76">
        <v>18050238311</v>
      </c>
      <c r="AA12" s="76" t="s">
        <v>166</v>
      </c>
      <c r="AB12" s="76" t="s">
        <v>167</v>
      </c>
      <c r="AC12" s="76">
        <v>1077491836</v>
      </c>
      <c r="AD12" s="76">
        <v>50652</v>
      </c>
      <c r="AE12" s="76" t="s">
        <v>143</v>
      </c>
      <c r="AF12" s="77">
        <v>1</v>
      </c>
      <c r="AG12" s="78">
        <v>6</v>
      </c>
      <c r="AH12" s="78">
        <v>0.5</v>
      </c>
      <c r="AI12" s="78">
        <v>6</v>
      </c>
      <c r="AJ12" s="76" t="s">
        <v>119</v>
      </c>
      <c r="AK12" s="78">
        <v>121.92</v>
      </c>
      <c r="AL12" s="76" t="s">
        <v>124</v>
      </c>
      <c r="AM12" s="76" t="s">
        <v>124</v>
      </c>
      <c r="AN12" s="76" t="s">
        <v>124</v>
      </c>
      <c r="AO12" s="76" t="s">
        <v>124</v>
      </c>
      <c r="AP12" s="76" t="s">
        <v>124</v>
      </c>
      <c r="AQ12" s="76">
        <v>1123287</v>
      </c>
      <c r="AR12" s="76" t="s">
        <v>108</v>
      </c>
      <c r="AS12" s="76" t="s">
        <v>125</v>
      </c>
      <c r="AT12" s="76"/>
      <c r="AU12" s="76" t="s">
        <v>126</v>
      </c>
      <c r="AV12" s="199">
        <v>6094373012195</v>
      </c>
      <c r="AW12" s="76"/>
      <c r="AX12" s="76" t="s">
        <v>168</v>
      </c>
      <c r="AY12" s="76" t="s">
        <v>127</v>
      </c>
      <c r="AZ12" s="76" t="s">
        <v>128</v>
      </c>
      <c r="BA12" s="76" t="s">
        <v>129</v>
      </c>
      <c r="BB12" s="76" t="s">
        <v>130</v>
      </c>
      <c r="BC12" s="76" t="s">
        <v>131</v>
      </c>
      <c r="BD12" s="76"/>
      <c r="BE12" s="76" t="s">
        <v>132</v>
      </c>
    </row>
    <row r="13" spans="2:57" x14ac:dyDescent="0.3">
      <c r="B13" s="22">
        <f t="shared" si="1"/>
        <v>8</v>
      </c>
      <c r="C13" s="109">
        <f t="shared" si="2"/>
        <v>45904</v>
      </c>
      <c r="D13" s="22">
        <f t="shared" si="3"/>
        <v>18050238311</v>
      </c>
      <c r="E13" s="22" t="str">
        <f t="shared" si="4"/>
        <v>PDE250054008</v>
      </c>
      <c r="F13" s="22" t="str">
        <f t="shared" si="5"/>
        <v>윤창복</v>
      </c>
      <c r="G13" s="22" t="str">
        <f t="shared" si="6"/>
        <v>일반(목록배제,Normal-Manifest Exception)</v>
      </c>
      <c r="H13" s="22">
        <f t="shared" si="7"/>
        <v>115.12</v>
      </c>
      <c r="I13" s="22">
        <f t="shared" si="8"/>
        <v>1</v>
      </c>
      <c r="J13" s="40">
        <f t="shared" si="9"/>
        <v>5</v>
      </c>
      <c r="K13" s="40">
        <f t="shared" si="10"/>
        <v>0.8</v>
      </c>
      <c r="L13" s="40">
        <f t="shared" si="11"/>
        <v>5</v>
      </c>
      <c r="M13" s="23" t="str">
        <f t="shared" si="12"/>
        <v>PDE250054008</v>
      </c>
      <c r="N13" s="73">
        <f t="shared" si="13"/>
        <v>29050</v>
      </c>
      <c r="O13" s="88">
        <f>VLOOKUP(G13,MAPPING!$B$3:$D$11,3,0)</f>
        <v>1800</v>
      </c>
      <c r="P13" s="88">
        <f t="shared" si="14"/>
        <v>0</v>
      </c>
      <c r="Q13" s="88">
        <v>0</v>
      </c>
      <c r="R13" s="88" cm="1">
        <f t="array" ref="R13">IF(OR(ISNUMBER(SEARCH("대신대납",AE13)),ISNUMBER(SEARCH("대신 대납",AE13))),_xlfn.LET(
  _xlpm.s,AE13,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" s="88">
        <f>IF(OR(ISNUMBER(SEARCH("대신대납",AE13)),ISNUMBER(SEARCH("대신 대납",AE13)),ISNUMBER(SEARCH("대신착불",AE13)),ISNUMBER(SEARCH("대신 착불",AE13))), 0,(I13*VLOOKUP(L13/I13,MAPPING!$B$22:$C$29,2,10)))</f>
        <v>1000</v>
      </c>
      <c r="T13" s="88">
        <f>(IF(VLOOKUP(VLOOKUP(AK13,MAPPING!$B$15:$D$20,2,1),MAPPING!$C$15:$E$20,2,0)=7000,0,VLOOKUP(VLOOKUP(AK13,MAPPING!$B$15:$D$20,2,1),MAPPING!$C$15:$E$20,2,0)))</f>
        <v>0</v>
      </c>
      <c r="U13" s="88">
        <v>0</v>
      </c>
      <c r="V13" s="88">
        <f t="shared" si="15"/>
        <v>31850</v>
      </c>
      <c r="X13" s="103">
        <v>45904</v>
      </c>
      <c r="Y13" s="76" t="s">
        <v>123</v>
      </c>
      <c r="Z13" s="76">
        <v>18050238311</v>
      </c>
      <c r="AA13" s="76" t="s">
        <v>169</v>
      </c>
      <c r="AB13" s="76" t="s">
        <v>170</v>
      </c>
      <c r="AC13" s="76">
        <v>1036543514</v>
      </c>
      <c r="AD13" s="76">
        <v>54853</v>
      </c>
      <c r="AE13" s="76"/>
      <c r="AF13" s="77">
        <v>1</v>
      </c>
      <c r="AG13" s="78">
        <v>5</v>
      </c>
      <c r="AH13" s="78">
        <v>0.8</v>
      </c>
      <c r="AI13" s="78">
        <v>5</v>
      </c>
      <c r="AJ13" s="76" t="s">
        <v>49</v>
      </c>
      <c r="AK13" s="78">
        <v>115.12</v>
      </c>
      <c r="AL13" s="76" t="s">
        <v>124</v>
      </c>
      <c r="AM13" s="76" t="s">
        <v>124</v>
      </c>
      <c r="AN13" s="76" t="s">
        <v>124</v>
      </c>
      <c r="AO13" s="76" t="s">
        <v>124</v>
      </c>
      <c r="AP13" s="76" t="s">
        <v>124</v>
      </c>
      <c r="AQ13" s="76">
        <v>1123287</v>
      </c>
      <c r="AR13" s="76" t="s">
        <v>108</v>
      </c>
      <c r="AS13" s="76" t="s">
        <v>125</v>
      </c>
      <c r="AT13" s="76"/>
      <c r="AU13" s="76" t="s">
        <v>126</v>
      </c>
      <c r="AV13" s="199">
        <v>6094373012191</v>
      </c>
      <c r="AW13" s="76"/>
      <c r="AX13" s="76">
        <v>20250901</v>
      </c>
      <c r="AY13" s="76" t="s">
        <v>127</v>
      </c>
      <c r="AZ13" s="76" t="s">
        <v>128</v>
      </c>
      <c r="BA13" s="76" t="s">
        <v>129</v>
      </c>
      <c r="BB13" s="76" t="s">
        <v>130</v>
      </c>
      <c r="BC13" s="76" t="s">
        <v>131</v>
      </c>
      <c r="BD13" s="76"/>
      <c r="BE13" s="76" t="s">
        <v>132</v>
      </c>
    </row>
    <row r="14" spans="2:57" x14ac:dyDescent="0.3">
      <c r="B14" s="22">
        <f t="shared" si="1"/>
        <v>9</v>
      </c>
      <c r="C14" s="109">
        <f t="shared" si="2"/>
        <v>45904</v>
      </c>
      <c r="D14" s="22">
        <f t="shared" si="3"/>
        <v>18050238311</v>
      </c>
      <c r="E14" s="22" t="str">
        <f t="shared" si="4"/>
        <v>PDE250054009</v>
      </c>
      <c r="F14" s="22" t="str">
        <f t="shared" si="5"/>
        <v>민태순</v>
      </c>
      <c r="G14" s="22" t="str">
        <f t="shared" si="6"/>
        <v>일반(목록배제,Normal-Manifest Exception)</v>
      </c>
      <c r="H14" s="22">
        <f t="shared" si="7"/>
        <v>27.72</v>
      </c>
      <c r="I14" s="22">
        <f t="shared" si="8"/>
        <v>1</v>
      </c>
      <c r="J14" s="40">
        <f t="shared" si="9"/>
        <v>0.5</v>
      </c>
      <c r="K14" s="40">
        <f t="shared" si="10"/>
        <v>0.5</v>
      </c>
      <c r="L14" s="40">
        <f t="shared" si="11"/>
        <v>0.5</v>
      </c>
      <c r="M14" s="23" t="str">
        <f t="shared" si="12"/>
        <v>PDE250054009</v>
      </c>
      <c r="N14" s="73">
        <f t="shared" si="13"/>
        <v>6100</v>
      </c>
      <c r="O14" s="88">
        <f>VLOOKUP(G14,MAPPING!$B$3:$D$11,3,0)</f>
        <v>1800</v>
      </c>
      <c r="P14" s="88">
        <f t="shared" si="14"/>
        <v>0</v>
      </c>
      <c r="Q14" s="88">
        <v>0</v>
      </c>
      <c r="R14" s="88" cm="1">
        <f t="array" ref="R14">IF(OR(ISNUMBER(SEARCH("대신대납",AE14)),ISNUMBER(SEARCH("대신 대납",AE14))),_xlfn.LET(
  _xlpm.s,AE14,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4" s="88">
        <f>IF(OR(ISNUMBER(SEARCH("대신대납",AE14)),ISNUMBER(SEARCH("대신 대납",AE14)),ISNUMBER(SEARCH("대신착불",AE14)),ISNUMBER(SEARCH("대신 착불",AE14))), 0,(I14*VLOOKUP(L14/I14,MAPPING!$B$22:$C$29,2,10)))</f>
        <v>0</v>
      </c>
      <c r="T14" s="88">
        <f>(IF(VLOOKUP(VLOOKUP(AK14,MAPPING!$B$15:$D$20,2,1),MAPPING!$C$15:$E$20,2,0)=7000,0,VLOOKUP(VLOOKUP(AK14,MAPPING!$B$15:$D$20,2,1),MAPPING!$C$15:$E$20,2,0)))</f>
        <v>0</v>
      </c>
      <c r="U14" s="88">
        <v>0</v>
      </c>
      <c r="V14" s="88">
        <f t="shared" si="15"/>
        <v>7900</v>
      </c>
      <c r="X14" s="103">
        <v>45904</v>
      </c>
      <c r="Y14" s="76" t="s">
        <v>123</v>
      </c>
      <c r="Z14" s="76">
        <v>18050238311</v>
      </c>
      <c r="AA14" s="76" t="s">
        <v>171</v>
      </c>
      <c r="AB14" s="76" t="s">
        <v>151</v>
      </c>
      <c r="AC14" s="76">
        <v>1047529453</v>
      </c>
      <c r="AD14" s="76">
        <v>16815</v>
      </c>
      <c r="AE14" s="76" t="s">
        <v>135</v>
      </c>
      <c r="AF14" s="77">
        <v>1</v>
      </c>
      <c r="AG14" s="78">
        <v>0.5</v>
      </c>
      <c r="AH14" s="78">
        <v>0.5</v>
      </c>
      <c r="AI14" s="78">
        <v>0.5</v>
      </c>
      <c r="AJ14" s="76" t="s">
        <v>49</v>
      </c>
      <c r="AK14" s="78">
        <v>27.72</v>
      </c>
      <c r="AL14" s="76" t="s">
        <v>124</v>
      </c>
      <c r="AM14" s="76" t="s">
        <v>124</v>
      </c>
      <c r="AN14" s="76" t="s">
        <v>124</v>
      </c>
      <c r="AO14" s="76" t="s">
        <v>124</v>
      </c>
      <c r="AP14" s="76" t="s">
        <v>124</v>
      </c>
      <c r="AQ14" s="76">
        <v>1123287</v>
      </c>
      <c r="AR14" s="76" t="s">
        <v>108</v>
      </c>
      <c r="AS14" s="76" t="s">
        <v>125</v>
      </c>
      <c r="AT14" s="76"/>
      <c r="AU14" s="76" t="s">
        <v>126</v>
      </c>
      <c r="AV14" s="199">
        <v>6094373012192</v>
      </c>
      <c r="AW14" s="76"/>
      <c r="AX14" s="76" t="s">
        <v>172</v>
      </c>
      <c r="AY14" s="76" t="s">
        <v>127</v>
      </c>
      <c r="AZ14" s="76" t="s">
        <v>128</v>
      </c>
      <c r="BA14" s="76" t="s">
        <v>129</v>
      </c>
      <c r="BB14" s="76" t="s">
        <v>130</v>
      </c>
      <c r="BC14" s="76" t="s">
        <v>131</v>
      </c>
      <c r="BD14" s="76"/>
      <c r="BE14" s="76" t="s">
        <v>132</v>
      </c>
    </row>
    <row r="15" spans="2:57" x14ac:dyDescent="0.3">
      <c r="B15" s="22">
        <f t="shared" si="1"/>
        <v>10</v>
      </c>
      <c r="C15" s="109">
        <f t="shared" si="2"/>
        <v>45904</v>
      </c>
      <c r="D15" s="22">
        <f t="shared" si="3"/>
        <v>18050238311</v>
      </c>
      <c r="E15" s="22" t="str">
        <f t="shared" si="4"/>
        <v>PDE250054006</v>
      </c>
      <c r="F15" s="22" t="str">
        <f t="shared" si="5"/>
        <v>이현진</v>
      </c>
      <c r="G15" s="22" t="str">
        <f t="shared" si="6"/>
        <v>일반(목록배제,Normal-Manifest Exception)</v>
      </c>
      <c r="H15" s="22">
        <f t="shared" si="7"/>
        <v>40</v>
      </c>
      <c r="I15" s="22">
        <f t="shared" si="8"/>
        <v>1</v>
      </c>
      <c r="J15" s="40">
        <f t="shared" si="9"/>
        <v>0.5</v>
      </c>
      <c r="K15" s="40">
        <f t="shared" si="10"/>
        <v>0.5</v>
      </c>
      <c r="L15" s="40">
        <f t="shared" si="11"/>
        <v>0.5</v>
      </c>
      <c r="M15" s="23" t="str">
        <f t="shared" si="12"/>
        <v>PDE250054006</v>
      </c>
      <c r="N15" s="73">
        <f t="shared" si="13"/>
        <v>6100</v>
      </c>
      <c r="O15" s="88">
        <f>VLOOKUP(G15,MAPPING!$B$3:$D$11,3,0)</f>
        <v>1800</v>
      </c>
      <c r="P15" s="88">
        <f t="shared" si="14"/>
        <v>0</v>
      </c>
      <c r="Q15" s="88">
        <v>0</v>
      </c>
      <c r="R15" s="88" cm="1">
        <f t="array" ref="R15">IF(OR(ISNUMBER(SEARCH("대신대납",AE15)),ISNUMBER(SEARCH("대신 대납",AE15))),_xlfn.LET(
  _xlpm.s,AE15,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5" s="88">
        <f>IF(OR(ISNUMBER(SEARCH("대신대납",AE15)),ISNUMBER(SEARCH("대신 대납",AE15)),ISNUMBER(SEARCH("대신착불",AE15)),ISNUMBER(SEARCH("대신 착불",AE15))), 0,(I15*VLOOKUP(L15/I15,MAPPING!$B$22:$C$29,2,10)))</f>
        <v>0</v>
      </c>
      <c r="T15" s="88">
        <f>(IF(VLOOKUP(VLOOKUP(AK15,MAPPING!$B$15:$D$20,2,1),MAPPING!$C$15:$E$20,2,0)=7000,0,VLOOKUP(VLOOKUP(AK15,MAPPING!$B$15:$D$20,2,1),MAPPING!$C$15:$E$20,2,0)))</f>
        <v>0</v>
      </c>
      <c r="U15" s="88">
        <v>0</v>
      </c>
      <c r="V15" s="88">
        <f t="shared" si="15"/>
        <v>7900</v>
      </c>
      <c r="X15" s="103">
        <v>45904</v>
      </c>
      <c r="Y15" s="76" t="s">
        <v>123</v>
      </c>
      <c r="Z15" s="76">
        <v>18050238311</v>
      </c>
      <c r="AA15" s="76" t="s">
        <v>173</v>
      </c>
      <c r="AB15" s="76" t="s">
        <v>174</v>
      </c>
      <c r="AC15" s="76">
        <v>1033022140</v>
      </c>
      <c r="AD15" s="76">
        <v>61182</v>
      </c>
      <c r="AE15" s="76"/>
      <c r="AF15" s="77">
        <v>1</v>
      </c>
      <c r="AG15" s="78">
        <v>0.5</v>
      </c>
      <c r="AH15" s="78">
        <v>0.5</v>
      </c>
      <c r="AI15" s="78">
        <v>0.5</v>
      </c>
      <c r="AJ15" s="76" t="s">
        <v>49</v>
      </c>
      <c r="AK15" s="78">
        <v>40</v>
      </c>
      <c r="AL15" s="76" t="s">
        <v>124</v>
      </c>
      <c r="AM15" s="76" t="s">
        <v>124</v>
      </c>
      <c r="AN15" s="76" t="s">
        <v>124</v>
      </c>
      <c r="AO15" s="76" t="s">
        <v>124</v>
      </c>
      <c r="AP15" s="76" t="s">
        <v>124</v>
      </c>
      <c r="AQ15" s="76">
        <v>1123287</v>
      </c>
      <c r="AR15" s="76" t="s">
        <v>108</v>
      </c>
      <c r="AS15" s="76" t="s">
        <v>125</v>
      </c>
      <c r="AT15" s="76"/>
      <c r="AU15" s="76" t="s">
        <v>126</v>
      </c>
      <c r="AV15" s="199">
        <v>6094373012189</v>
      </c>
      <c r="AW15" s="76"/>
      <c r="AX15" s="76">
        <v>4337994265</v>
      </c>
      <c r="AY15" s="76" t="s">
        <v>127</v>
      </c>
      <c r="AZ15" s="76" t="s">
        <v>128</v>
      </c>
      <c r="BA15" s="76" t="s">
        <v>129</v>
      </c>
      <c r="BB15" s="76" t="s">
        <v>130</v>
      </c>
      <c r="BC15" s="76" t="s">
        <v>131</v>
      </c>
      <c r="BD15" s="76"/>
      <c r="BE15" s="76" t="s">
        <v>132</v>
      </c>
    </row>
    <row r="16" spans="2:57" x14ac:dyDescent="0.3">
      <c r="B16" s="22">
        <f t="shared" si="1"/>
        <v>11</v>
      </c>
      <c r="C16" s="109">
        <f t="shared" si="2"/>
        <v>45904</v>
      </c>
      <c r="D16" s="22">
        <f t="shared" si="3"/>
        <v>18050238311</v>
      </c>
      <c r="E16" s="22" t="str">
        <f t="shared" si="4"/>
        <v>PDE250054010</v>
      </c>
      <c r="F16" s="22" t="str">
        <f t="shared" si="5"/>
        <v>소은주</v>
      </c>
      <c r="G16" s="22" t="str">
        <f t="shared" si="6"/>
        <v>일반(목록배제,Normal-Manifest Exception)</v>
      </c>
      <c r="H16" s="22">
        <f t="shared" si="7"/>
        <v>106.38</v>
      </c>
      <c r="I16" s="22">
        <f t="shared" si="8"/>
        <v>1</v>
      </c>
      <c r="J16" s="40">
        <f t="shared" si="9"/>
        <v>3</v>
      </c>
      <c r="K16" s="40">
        <f t="shared" si="10"/>
        <v>0.5</v>
      </c>
      <c r="L16" s="40">
        <f t="shared" si="11"/>
        <v>3</v>
      </c>
      <c r="M16" s="23" t="str">
        <f t="shared" si="12"/>
        <v>PDE250054010</v>
      </c>
      <c r="N16" s="73">
        <f t="shared" si="13"/>
        <v>18850</v>
      </c>
      <c r="O16" s="88">
        <f>VLOOKUP(G16,MAPPING!$B$3:$D$11,3,0)</f>
        <v>1800</v>
      </c>
      <c r="P16" s="88">
        <f t="shared" si="14"/>
        <v>0</v>
      </c>
      <c r="Q16" s="88">
        <v>0</v>
      </c>
      <c r="R16" s="88" cm="1">
        <f t="array" ref="R16">IF(OR(ISNUMBER(SEARCH("대신대납",AE16)),ISNUMBER(SEARCH("대신 대납",AE16))),_xlfn.LET(
  _xlpm.s,AE16,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6" s="88">
        <f>IF(OR(ISNUMBER(SEARCH("대신대납",AE16)),ISNUMBER(SEARCH("대신 대납",AE16)),ISNUMBER(SEARCH("대신착불",AE16)),ISNUMBER(SEARCH("대신 착불",AE16))), 0,(I16*VLOOKUP(L16/I16,MAPPING!$B$22:$C$29,2,10)))</f>
        <v>500</v>
      </c>
      <c r="T16" s="88">
        <f>(IF(VLOOKUP(VLOOKUP(AK16,MAPPING!$B$15:$D$20,2,1),MAPPING!$C$15:$E$20,2,0)=7000,0,VLOOKUP(VLOOKUP(AK16,MAPPING!$B$15:$D$20,2,1),MAPPING!$C$15:$E$20,2,0)))</f>
        <v>0</v>
      </c>
      <c r="U16" s="88">
        <v>0</v>
      </c>
      <c r="V16" s="88">
        <f t="shared" si="15"/>
        <v>21150</v>
      </c>
      <c r="X16" s="103">
        <v>45904</v>
      </c>
      <c r="Y16" s="76" t="s">
        <v>123</v>
      </c>
      <c r="Z16" s="76">
        <v>18050238311</v>
      </c>
      <c r="AA16" s="76" t="s">
        <v>175</v>
      </c>
      <c r="AB16" s="76" t="s">
        <v>176</v>
      </c>
      <c r="AC16" s="76">
        <v>1029773884</v>
      </c>
      <c r="AD16" s="76">
        <v>18117</v>
      </c>
      <c r="AE16" s="76"/>
      <c r="AF16" s="77">
        <v>1</v>
      </c>
      <c r="AG16" s="78">
        <v>3</v>
      </c>
      <c r="AH16" s="78">
        <v>0.5</v>
      </c>
      <c r="AI16" s="78">
        <v>3</v>
      </c>
      <c r="AJ16" s="76" t="s">
        <v>49</v>
      </c>
      <c r="AK16" s="78">
        <v>106.38</v>
      </c>
      <c r="AL16" s="76" t="s">
        <v>124</v>
      </c>
      <c r="AM16" s="76" t="s">
        <v>124</v>
      </c>
      <c r="AN16" s="76" t="s">
        <v>124</v>
      </c>
      <c r="AO16" s="76" t="s">
        <v>124</v>
      </c>
      <c r="AP16" s="76" t="s">
        <v>124</v>
      </c>
      <c r="AQ16" s="76">
        <v>1123287</v>
      </c>
      <c r="AR16" s="76" t="s">
        <v>108</v>
      </c>
      <c r="AS16" s="76" t="s">
        <v>125</v>
      </c>
      <c r="AT16" s="76"/>
      <c r="AU16" s="76" t="s">
        <v>126</v>
      </c>
      <c r="AV16" s="199">
        <v>6094373012193</v>
      </c>
      <c r="AW16" s="76"/>
      <c r="AX16" s="76" t="s">
        <v>177</v>
      </c>
      <c r="AY16" s="76" t="s">
        <v>127</v>
      </c>
      <c r="AZ16" s="76" t="s">
        <v>128</v>
      </c>
      <c r="BA16" s="76" t="s">
        <v>129</v>
      </c>
      <c r="BB16" s="76" t="s">
        <v>130</v>
      </c>
      <c r="BC16" s="76" t="s">
        <v>131</v>
      </c>
      <c r="BD16" s="76"/>
      <c r="BE16" s="76" t="s">
        <v>132</v>
      </c>
    </row>
    <row r="17" spans="2:57" x14ac:dyDescent="0.3">
      <c r="B17" s="22">
        <f t="shared" si="1"/>
        <v>12</v>
      </c>
      <c r="C17" s="109">
        <f t="shared" si="2"/>
        <v>45904</v>
      </c>
      <c r="D17" s="22">
        <f t="shared" si="3"/>
        <v>18050238311</v>
      </c>
      <c r="E17" s="22" t="str">
        <f t="shared" si="4"/>
        <v>PDE250054011</v>
      </c>
      <c r="F17" s="22" t="str">
        <f t="shared" si="5"/>
        <v>서지욱</v>
      </c>
      <c r="G17" s="22" t="str">
        <f t="shared" si="6"/>
        <v>일반(목록배제,Normal-Manifest Exception)</v>
      </c>
      <c r="H17" s="22">
        <f t="shared" si="7"/>
        <v>120.45</v>
      </c>
      <c r="I17" s="22">
        <f t="shared" si="8"/>
        <v>1</v>
      </c>
      <c r="J17" s="40">
        <f t="shared" si="9"/>
        <v>2</v>
      </c>
      <c r="K17" s="40">
        <f t="shared" si="10"/>
        <v>0.5</v>
      </c>
      <c r="L17" s="40">
        <f t="shared" si="11"/>
        <v>2</v>
      </c>
      <c r="M17" s="23" t="str">
        <f t="shared" si="12"/>
        <v>PDE250054011</v>
      </c>
      <c r="N17" s="73">
        <f t="shared" si="13"/>
        <v>13750</v>
      </c>
      <c r="O17" s="88">
        <f>VLOOKUP(G17,MAPPING!$B$3:$D$11,3,0)</f>
        <v>1800</v>
      </c>
      <c r="P17" s="88">
        <f t="shared" si="14"/>
        <v>0</v>
      </c>
      <c r="Q17" s="88">
        <v>0</v>
      </c>
      <c r="R17" s="88" cm="1">
        <f t="array" ref="R17">IF(OR(ISNUMBER(SEARCH("대신대납",AE17)),ISNUMBER(SEARCH("대신 대납",AE17))),_xlfn.LET(
  _xlpm.s,AE17,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7" s="88">
        <f>IF(OR(ISNUMBER(SEARCH("대신대납",AE17)),ISNUMBER(SEARCH("대신 대납",AE17)),ISNUMBER(SEARCH("대신착불",AE17)),ISNUMBER(SEARCH("대신 착불",AE17))), 0,(I17*VLOOKUP(L17/I17,MAPPING!$B$22:$C$29,2,10)))</f>
        <v>0</v>
      </c>
      <c r="T17" s="88">
        <f>(IF(VLOOKUP(VLOOKUP(AK17,MAPPING!$B$15:$D$20,2,1),MAPPING!$C$15:$E$20,2,0)=7000,0,VLOOKUP(VLOOKUP(AK17,MAPPING!$B$15:$D$20,2,1),MAPPING!$C$15:$E$20,2,0)))</f>
        <v>0</v>
      </c>
      <c r="U17" s="88">
        <v>0</v>
      </c>
      <c r="V17" s="88">
        <f t="shared" si="15"/>
        <v>15550</v>
      </c>
      <c r="X17" s="103">
        <v>45904</v>
      </c>
      <c r="Y17" s="76" t="s">
        <v>123</v>
      </c>
      <c r="Z17" s="76">
        <v>18050238311</v>
      </c>
      <c r="AA17" s="76" t="s">
        <v>178</v>
      </c>
      <c r="AB17" s="76" t="s">
        <v>179</v>
      </c>
      <c r="AC17" s="76">
        <v>1039286764</v>
      </c>
      <c r="AD17" s="76">
        <v>16833</v>
      </c>
      <c r="AE17" s="76"/>
      <c r="AF17" s="77">
        <v>1</v>
      </c>
      <c r="AG17" s="78">
        <v>2</v>
      </c>
      <c r="AH17" s="78">
        <v>0.5</v>
      </c>
      <c r="AI17" s="78">
        <v>2</v>
      </c>
      <c r="AJ17" s="76" t="s">
        <v>49</v>
      </c>
      <c r="AK17" s="78">
        <v>120.45</v>
      </c>
      <c r="AL17" s="76" t="s">
        <v>124</v>
      </c>
      <c r="AM17" s="76" t="s">
        <v>124</v>
      </c>
      <c r="AN17" s="76" t="s">
        <v>124</v>
      </c>
      <c r="AO17" s="76" t="s">
        <v>124</v>
      </c>
      <c r="AP17" s="76" t="s">
        <v>124</v>
      </c>
      <c r="AQ17" s="76">
        <v>1123287</v>
      </c>
      <c r="AR17" s="76" t="s">
        <v>108</v>
      </c>
      <c r="AS17" s="76" t="s">
        <v>125</v>
      </c>
      <c r="AT17" s="76"/>
      <c r="AU17" s="76" t="s">
        <v>126</v>
      </c>
      <c r="AV17" s="199">
        <v>6094373012194</v>
      </c>
      <c r="AW17" s="76"/>
      <c r="AX17" s="76" t="s">
        <v>180</v>
      </c>
      <c r="AY17" s="76" t="s">
        <v>127</v>
      </c>
      <c r="AZ17" s="76" t="s">
        <v>128</v>
      </c>
      <c r="BA17" s="76" t="s">
        <v>129</v>
      </c>
      <c r="BB17" s="76" t="s">
        <v>130</v>
      </c>
      <c r="BC17" s="76" t="s">
        <v>131</v>
      </c>
      <c r="BD17" s="76"/>
      <c r="BE17" s="76" t="s">
        <v>132</v>
      </c>
    </row>
    <row r="18" spans="2:57" x14ac:dyDescent="0.3">
      <c r="B18" s="22">
        <f t="shared" si="1"/>
        <v>13</v>
      </c>
      <c r="C18" s="109">
        <f t="shared" si="2"/>
        <v>45904</v>
      </c>
      <c r="D18" s="22">
        <f t="shared" si="3"/>
        <v>18050238311</v>
      </c>
      <c r="E18" s="22" t="str">
        <f t="shared" si="4"/>
        <v>PDE250053614</v>
      </c>
      <c r="F18" s="22" t="str">
        <f t="shared" si="5"/>
        <v>이혁준</v>
      </c>
      <c r="G18" s="22" t="str">
        <f t="shared" si="6"/>
        <v>간이(Simple)</v>
      </c>
      <c r="H18" s="22">
        <f t="shared" si="7"/>
        <v>160</v>
      </c>
      <c r="I18" s="22">
        <f t="shared" si="8"/>
        <v>1</v>
      </c>
      <c r="J18" s="40">
        <f t="shared" si="9"/>
        <v>0.5</v>
      </c>
      <c r="K18" s="40">
        <f t="shared" si="10"/>
        <v>0.5</v>
      </c>
      <c r="L18" s="40">
        <f t="shared" si="11"/>
        <v>0.5</v>
      </c>
      <c r="M18" s="23" t="str">
        <f t="shared" si="12"/>
        <v>PDE250053614</v>
      </c>
      <c r="N18" s="73">
        <f t="shared" si="13"/>
        <v>6100</v>
      </c>
      <c r="O18" s="88">
        <f>VLOOKUP(G18,MAPPING!$B$3:$D$11,3,0)</f>
        <v>1800</v>
      </c>
      <c r="P18" s="88">
        <f t="shared" si="14"/>
        <v>0</v>
      </c>
      <c r="Q18" s="88">
        <v>0</v>
      </c>
      <c r="R18" s="88" cm="1">
        <f t="array" ref="R18">IF(OR(ISNUMBER(SEARCH("대신대납",AE18)),ISNUMBER(SEARCH("대신 대납",AE18))),_xlfn.LET(
  _xlpm.s,AE18,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8" s="88">
        <f>IF(OR(ISNUMBER(SEARCH("대신대납",AE18)),ISNUMBER(SEARCH("대신 대납",AE18)),ISNUMBER(SEARCH("대신착불",AE18)),ISNUMBER(SEARCH("대신 착불",AE18))), 0,(I18*VLOOKUP(L18/I18,MAPPING!$B$22:$C$29,2,10)))</f>
        <v>0</v>
      </c>
      <c r="T18" s="88">
        <f>(IF(VLOOKUP(VLOOKUP(AK18,MAPPING!$B$15:$D$20,2,1),MAPPING!$C$15:$E$20,2,0)=7000,0,VLOOKUP(VLOOKUP(AK18,MAPPING!$B$15:$D$20,2,1),MAPPING!$C$15:$E$20,2,0)))</f>
        <v>0</v>
      </c>
      <c r="U18" s="88">
        <v>0</v>
      </c>
      <c r="V18" s="88">
        <f t="shared" si="15"/>
        <v>7900</v>
      </c>
      <c r="X18" s="103">
        <v>45904</v>
      </c>
      <c r="Y18" s="76" t="s">
        <v>123</v>
      </c>
      <c r="Z18" s="76">
        <v>18050238311</v>
      </c>
      <c r="AA18" s="76" t="s">
        <v>181</v>
      </c>
      <c r="AB18" s="76" t="s">
        <v>182</v>
      </c>
      <c r="AC18" s="76">
        <v>1085652438</v>
      </c>
      <c r="AD18" s="76">
        <v>31168</v>
      </c>
      <c r="AE18" s="76"/>
      <c r="AF18" s="77">
        <v>1</v>
      </c>
      <c r="AG18" s="78">
        <v>0.5</v>
      </c>
      <c r="AH18" s="78">
        <v>0.5</v>
      </c>
      <c r="AI18" s="78">
        <v>0.5</v>
      </c>
      <c r="AJ18" s="76" t="s">
        <v>51</v>
      </c>
      <c r="AK18" s="78">
        <v>160</v>
      </c>
      <c r="AL18" s="76" t="s">
        <v>124</v>
      </c>
      <c r="AM18" s="76" t="s">
        <v>124</v>
      </c>
      <c r="AN18" s="76" t="s">
        <v>124</v>
      </c>
      <c r="AO18" s="76" t="s">
        <v>124</v>
      </c>
      <c r="AP18" s="76" t="s">
        <v>124</v>
      </c>
      <c r="AQ18" s="76">
        <v>1123287</v>
      </c>
      <c r="AR18" s="76" t="s">
        <v>108</v>
      </c>
      <c r="AS18" s="76" t="s">
        <v>125</v>
      </c>
      <c r="AT18" s="76"/>
      <c r="AU18" s="76" t="s">
        <v>126</v>
      </c>
      <c r="AV18" s="199">
        <v>6094373010113</v>
      </c>
      <c r="AW18" s="76"/>
      <c r="AX18" s="76">
        <v>2025082763976610</v>
      </c>
      <c r="AY18" s="76" t="s">
        <v>127</v>
      </c>
      <c r="AZ18" s="76" t="s">
        <v>128</v>
      </c>
      <c r="BA18" s="76" t="s">
        <v>129</v>
      </c>
      <c r="BB18" s="76" t="s">
        <v>130</v>
      </c>
      <c r="BC18" s="76" t="s">
        <v>131</v>
      </c>
      <c r="BD18" s="76"/>
      <c r="BE18" s="76" t="s">
        <v>132</v>
      </c>
    </row>
    <row r="19" spans="2:57" x14ac:dyDescent="0.3">
      <c r="B19" s="22">
        <f t="shared" si="1"/>
        <v>14</v>
      </c>
      <c r="C19" s="109">
        <f t="shared" si="2"/>
        <v>45904</v>
      </c>
      <c r="D19" s="22">
        <f t="shared" si="3"/>
        <v>18050238311</v>
      </c>
      <c r="E19" s="22" t="str">
        <f t="shared" si="4"/>
        <v>PDE250053613</v>
      </c>
      <c r="F19" s="22" t="str">
        <f t="shared" si="5"/>
        <v>오솔</v>
      </c>
      <c r="G19" s="22" t="str">
        <f t="shared" si="6"/>
        <v>목록(Manifest)</v>
      </c>
      <c r="H19" s="22">
        <f t="shared" si="7"/>
        <v>24</v>
      </c>
      <c r="I19" s="22">
        <f t="shared" si="8"/>
        <v>1</v>
      </c>
      <c r="J19" s="40">
        <f t="shared" si="9"/>
        <v>0.5</v>
      </c>
      <c r="K19" s="40">
        <f t="shared" si="10"/>
        <v>0.5</v>
      </c>
      <c r="L19" s="40">
        <f t="shared" si="11"/>
        <v>0.5</v>
      </c>
      <c r="M19" s="23" t="str">
        <f t="shared" si="12"/>
        <v>PDE250053613</v>
      </c>
      <c r="N19" s="73">
        <f t="shared" si="13"/>
        <v>6100</v>
      </c>
      <c r="O19" s="88">
        <f>VLOOKUP(G19,MAPPING!$B$3:$D$11,3,0)</f>
        <v>0</v>
      </c>
      <c r="P19" s="88">
        <f t="shared" si="14"/>
        <v>0</v>
      </c>
      <c r="Q19" s="88">
        <v>0</v>
      </c>
      <c r="R19" s="88" cm="1">
        <f t="array" ref="R19">IF(OR(ISNUMBER(SEARCH("대신대납",AE19)),ISNUMBER(SEARCH("대신 대납",AE19))),_xlfn.LET(
  _xlpm.s,AE19,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9" s="88">
        <f>IF(OR(ISNUMBER(SEARCH("대신대납",AE19)),ISNUMBER(SEARCH("대신 대납",AE19)),ISNUMBER(SEARCH("대신착불",AE19)),ISNUMBER(SEARCH("대신 착불",AE19))), 0,(I19*VLOOKUP(L19/I19,MAPPING!$B$22:$C$29,2,10)))</f>
        <v>0</v>
      </c>
      <c r="T19" s="88">
        <f>(IF(VLOOKUP(VLOOKUP(AK19,MAPPING!$B$15:$D$20,2,1),MAPPING!$C$15:$E$20,2,0)=7000,0,VLOOKUP(VLOOKUP(AK19,MAPPING!$B$15:$D$20,2,1),MAPPING!$C$15:$E$20,2,0)))</f>
        <v>0</v>
      </c>
      <c r="U19" s="88">
        <v>0</v>
      </c>
      <c r="V19" s="88">
        <f t="shared" si="15"/>
        <v>6100</v>
      </c>
      <c r="X19" s="103">
        <v>45904</v>
      </c>
      <c r="Y19" s="76" t="s">
        <v>123</v>
      </c>
      <c r="Z19" s="76">
        <v>18050238311</v>
      </c>
      <c r="AA19" s="76" t="s">
        <v>183</v>
      </c>
      <c r="AB19" s="76" t="s">
        <v>184</v>
      </c>
      <c r="AC19" s="76">
        <v>1021623241</v>
      </c>
      <c r="AD19" s="76">
        <v>3938</v>
      </c>
      <c r="AE19" s="76"/>
      <c r="AF19" s="77">
        <v>1</v>
      </c>
      <c r="AG19" s="78">
        <v>0.5</v>
      </c>
      <c r="AH19" s="78">
        <v>0.5</v>
      </c>
      <c r="AI19" s="78">
        <v>0.5</v>
      </c>
      <c r="AJ19" s="76" t="s">
        <v>48</v>
      </c>
      <c r="AK19" s="78">
        <v>24</v>
      </c>
      <c r="AL19" s="76" t="s">
        <v>124</v>
      </c>
      <c r="AM19" s="76" t="s">
        <v>124</v>
      </c>
      <c r="AN19" s="76" t="s">
        <v>124</v>
      </c>
      <c r="AO19" s="76" t="s">
        <v>124</v>
      </c>
      <c r="AP19" s="76" t="s">
        <v>124</v>
      </c>
      <c r="AQ19" s="76">
        <v>1123287</v>
      </c>
      <c r="AR19" s="76" t="s">
        <v>108</v>
      </c>
      <c r="AS19" s="76" t="s">
        <v>125</v>
      </c>
      <c r="AT19" s="76"/>
      <c r="AU19" s="76" t="s">
        <v>126</v>
      </c>
      <c r="AV19" s="199">
        <v>6094373010112</v>
      </c>
      <c r="AW19" s="76"/>
      <c r="AX19" s="76">
        <v>2025082749479140</v>
      </c>
      <c r="AY19" s="76" t="s">
        <v>127</v>
      </c>
      <c r="AZ19" s="76" t="s">
        <v>128</v>
      </c>
      <c r="BA19" s="76" t="s">
        <v>129</v>
      </c>
      <c r="BB19" s="76" t="s">
        <v>130</v>
      </c>
      <c r="BC19" s="76" t="s">
        <v>131</v>
      </c>
      <c r="BD19" s="76"/>
      <c r="BE19" s="76" t="s">
        <v>132</v>
      </c>
    </row>
    <row r="20" spans="2:57" x14ac:dyDescent="0.3">
      <c r="B20" s="22">
        <f t="shared" si="1"/>
        <v>15</v>
      </c>
      <c r="C20" s="109">
        <f t="shared" si="2"/>
        <v>45904</v>
      </c>
      <c r="D20" s="22">
        <f t="shared" si="3"/>
        <v>18050238311</v>
      </c>
      <c r="E20" s="22" t="str">
        <f t="shared" si="4"/>
        <v>PDE250053611</v>
      </c>
      <c r="F20" s="22" t="str">
        <f t="shared" si="5"/>
        <v>서지윤</v>
      </c>
      <c r="G20" s="22" t="str">
        <f t="shared" si="6"/>
        <v>목록취하(허용배제,Manifest-Drop)</v>
      </c>
      <c r="H20" s="22">
        <f t="shared" si="7"/>
        <v>20</v>
      </c>
      <c r="I20" s="22">
        <f t="shared" si="8"/>
        <v>1</v>
      </c>
      <c r="J20" s="40">
        <f t="shared" si="9"/>
        <v>0.5</v>
      </c>
      <c r="K20" s="40">
        <f t="shared" si="10"/>
        <v>0.5</v>
      </c>
      <c r="L20" s="40">
        <f t="shared" si="11"/>
        <v>0.5</v>
      </c>
      <c r="M20" s="23" t="str">
        <f t="shared" si="12"/>
        <v>PDE250053611</v>
      </c>
      <c r="N20" s="73">
        <f t="shared" si="13"/>
        <v>6100</v>
      </c>
      <c r="O20" s="88">
        <f>VLOOKUP(G20,MAPPING!$B$3:$D$11,3,0)</f>
        <v>1800</v>
      </c>
      <c r="P20" s="88">
        <f t="shared" si="14"/>
        <v>0</v>
      </c>
      <c r="Q20" s="88">
        <v>0</v>
      </c>
      <c r="R20" s="88" cm="1">
        <f t="array" ref="R20">IF(OR(ISNUMBER(SEARCH("대신대납",AE20)),ISNUMBER(SEARCH("대신 대납",AE20))),_xlfn.LET(
  _xlpm.s,AE20,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0" s="88">
        <f>IF(OR(ISNUMBER(SEARCH("대신대납",AE20)),ISNUMBER(SEARCH("대신 대납",AE20)),ISNUMBER(SEARCH("대신착불",AE20)),ISNUMBER(SEARCH("대신 착불",AE20))), 0,(I20*VLOOKUP(L20/I20,MAPPING!$B$22:$C$29,2,10)))</f>
        <v>0</v>
      </c>
      <c r="T20" s="88">
        <f>(IF(VLOOKUP(VLOOKUP(AK20,MAPPING!$B$15:$D$20,2,1),MAPPING!$C$15:$E$20,2,0)=7000,0,VLOOKUP(VLOOKUP(AK20,MAPPING!$B$15:$D$20,2,1),MAPPING!$C$15:$E$20,2,0)))</f>
        <v>0</v>
      </c>
      <c r="U20" s="88">
        <v>0</v>
      </c>
      <c r="V20" s="88">
        <f t="shared" si="15"/>
        <v>7900</v>
      </c>
      <c r="X20" s="103">
        <v>45904</v>
      </c>
      <c r="Y20" s="76" t="s">
        <v>123</v>
      </c>
      <c r="Z20" s="76">
        <v>18050238311</v>
      </c>
      <c r="AA20" s="76" t="s">
        <v>185</v>
      </c>
      <c r="AB20" s="76" t="s">
        <v>186</v>
      </c>
      <c r="AC20" s="76">
        <v>1075282218</v>
      </c>
      <c r="AD20" s="76">
        <v>6970</v>
      </c>
      <c r="AE20" s="76" t="s">
        <v>187</v>
      </c>
      <c r="AF20" s="77">
        <v>1</v>
      </c>
      <c r="AG20" s="78">
        <v>0.5</v>
      </c>
      <c r="AH20" s="78">
        <v>0.5</v>
      </c>
      <c r="AI20" s="78">
        <v>0.5</v>
      </c>
      <c r="AJ20" s="76" t="s">
        <v>145</v>
      </c>
      <c r="AK20" s="78">
        <v>20</v>
      </c>
      <c r="AL20" s="76" t="s">
        <v>124</v>
      </c>
      <c r="AM20" s="76" t="s">
        <v>124</v>
      </c>
      <c r="AN20" s="76" t="s">
        <v>124</v>
      </c>
      <c r="AO20" s="76" t="s">
        <v>124</v>
      </c>
      <c r="AP20" s="76" t="s">
        <v>124</v>
      </c>
      <c r="AQ20" s="76">
        <v>1123287</v>
      </c>
      <c r="AR20" s="76" t="s">
        <v>108</v>
      </c>
      <c r="AS20" s="76" t="s">
        <v>125</v>
      </c>
      <c r="AT20" s="76"/>
      <c r="AU20" s="76" t="s">
        <v>126</v>
      </c>
      <c r="AV20" s="199">
        <v>6094373010110</v>
      </c>
      <c r="AW20" s="76"/>
      <c r="AX20" s="76">
        <v>2025082631225670</v>
      </c>
      <c r="AY20" s="76" t="s">
        <v>127</v>
      </c>
      <c r="AZ20" s="76" t="s">
        <v>128</v>
      </c>
      <c r="BA20" s="76" t="s">
        <v>129</v>
      </c>
      <c r="BB20" s="76" t="s">
        <v>130</v>
      </c>
      <c r="BC20" s="76" t="s">
        <v>131</v>
      </c>
      <c r="BD20" s="76"/>
      <c r="BE20" s="76" t="s">
        <v>132</v>
      </c>
    </row>
    <row r="21" spans="2:57" x14ac:dyDescent="0.3">
      <c r="B21" s="22">
        <f t="shared" si="1"/>
        <v>16</v>
      </c>
      <c r="C21" s="109">
        <f t="shared" si="2"/>
        <v>45904</v>
      </c>
      <c r="D21" s="22">
        <f t="shared" si="3"/>
        <v>18050238311</v>
      </c>
      <c r="E21" s="22" t="str">
        <f t="shared" si="4"/>
        <v>PDE250053612</v>
      </c>
      <c r="F21" s="22" t="str">
        <f t="shared" si="5"/>
        <v>변은샘</v>
      </c>
      <c r="G21" s="22" t="str">
        <f t="shared" si="6"/>
        <v>일반(목록배제,Normal-Manifest Exception)</v>
      </c>
      <c r="H21" s="22">
        <f t="shared" si="7"/>
        <v>21</v>
      </c>
      <c r="I21" s="22">
        <f t="shared" si="8"/>
        <v>1</v>
      </c>
      <c r="J21" s="40">
        <f t="shared" si="9"/>
        <v>0.5</v>
      </c>
      <c r="K21" s="40">
        <f t="shared" si="10"/>
        <v>0.5</v>
      </c>
      <c r="L21" s="40">
        <f t="shared" si="11"/>
        <v>0.5</v>
      </c>
      <c r="M21" s="23" t="str">
        <f t="shared" si="12"/>
        <v>PDE250053612</v>
      </c>
      <c r="N21" s="73">
        <f t="shared" si="13"/>
        <v>6100</v>
      </c>
      <c r="O21" s="88">
        <f>VLOOKUP(G21,MAPPING!$B$3:$D$11,3,0)</f>
        <v>1800</v>
      </c>
      <c r="P21" s="88">
        <f t="shared" si="14"/>
        <v>0</v>
      </c>
      <c r="Q21" s="88">
        <v>0</v>
      </c>
      <c r="R21" s="88" cm="1">
        <f t="array" ref="R21">IF(OR(ISNUMBER(SEARCH("대신대납",AE21)),ISNUMBER(SEARCH("대신 대납",AE21))),_xlfn.LET(
  _xlpm.s,AE21,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1" s="88">
        <f>IF(OR(ISNUMBER(SEARCH("대신대납",AE21)),ISNUMBER(SEARCH("대신 대납",AE21)),ISNUMBER(SEARCH("대신착불",AE21)),ISNUMBER(SEARCH("대신 착불",AE21))), 0,(I21*VLOOKUP(L21/I21,MAPPING!$B$22:$C$29,2,10)))</f>
        <v>0</v>
      </c>
      <c r="T21" s="88">
        <f>(IF(VLOOKUP(VLOOKUP(AK21,MAPPING!$B$15:$D$20,2,1),MAPPING!$C$15:$E$20,2,0)=7000,0,VLOOKUP(VLOOKUP(AK21,MAPPING!$B$15:$D$20,2,1),MAPPING!$C$15:$E$20,2,0)))</f>
        <v>0</v>
      </c>
      <c r="U21" s="88">
        <v>0</v>
      </c>
      <c r="V21" s="88">
        <f t="shared" si="15"/>
        <v>7900</v>
      </c>
      <c r="X21" s="103">
        <v>45904</v>
      </c>
      <c r="Y21" s="76" t="s">
        <v>123</v>
      </c>
      <c r="Z21" s="76">
        <v>18050238311</v>
      </c>
      <c r="AA21" s="76" t="s">
        <v>188</v>
      </c>
      <c r="AB21" s="76" t="s">
        <v>189</v>
      </c>
      <c r="AC21" s="76">
        <v>1083148333</v>
      </c>
      <c r="AD21" s="76">
        <v>32578</v>
      </c>
      <c r="AE21" s="76"/>
      <c r="AF21" s="77">
        <v>1</v>
      </c>
      <c r="AG21" s="78">
        <v>0.5</v>
      </c>
      <c r="AH21" s="78">
        <v>0.5</v>
      </c>
      <c r="AI21" s="78">
        <v>0.5</v>
      </c>
      <c r="AJ21" s="76" t="s">
        <v>49</v>
      </c>
      <c r="AK21" s="78">
        <v>21</v>
      </c>
      <c r="AL21" s="76" t="s">
        <v>124</v>
      </c>
      <c r="AM21" s="76" t="s">
        <v>124</v>
      </c>
      <c r="AN21" s="76" t="s">
        <v>124</v>
      </c>
      <c r="AO21" s="76" t="s">
        <v>124</v>
      </c>
      <c r="AP21" s="76" t="s">
        <v>124</v>
      </c>
      <c r="AQ21" s="76">
        <v>1123287</v>
      </c>
      <c r="AR21" s="76" t="s">
        <v>108</v>
      </c>
      <c r="AS21" s="76" t="s">
        <v>125</v>
      </c>
      <c r="AT21" s="76"/>
      <c r="AU21" s="76" t="s">
        <v>126</v>
      </c>
      <c r="AV21" s="199">
        <v>6094373010111</v>
      </c>
      <c r="AW21" s="76"/>
      <c r="AX21" s="76">
        <v>2025082642361850</v>
      </c>
      <c r="AY21" s="76" t="s">
        <v>127</v>
      </c>
      <c r="AZ21" s="76" t="s">
        <v>128</v>
      </c>
      <c r="BA21" s="76" t="s">
        <v>129</v>
      </c>
      <c r="BB21" s="76" t="s">
        <v>130</v>
      </c>
      <c r="BC21" s="76" t="s">
        <v>131</v>
      </c>
      <c r="BD21" s="76"/>
      <c r="BE21" s="76" t="s">
        <v>132</v>
      </c>
    </row>
    <row r="22" spans="2:57" x14ac:dyDescent="0.3">
      <c r="B22" s="22">
        <f t="shared" si="1"/>
        <v>17</v>
      </c>
      <c r="C22" s="109">
        <f t="shared" si="2"/>
        <v>45904</v>
      </c>
      <c r="D22" s="22">
        <f t="shared" si="3"/>
        <v>18050238311</v>
      </c>
      <c r="E22" s="22" t="str">
        <f t="shared" si="4"/>
        <v>PDE250052631</v>
      </c>
      <c r="F22" s="22" t="str">
        <f t="shared" si="5"/>
        <v>추윤영</v>
      </c>
      <c r="G22" s="22" t="str">
        <f t="shared" si="6"/>
        <v>일반(목록배제,Normal-Manifest Exception)</v>
      </c>
      <c r="H22" s="22">
        <f t="shared" si="7"/>
        <v>60</v>
      </c>
      <c r="I22" s="22">
        <f t="shared" si="8"/>
        <v>1</v>
      </c>
      <c r="J22" s="40">
        <f t="shared" si="9"/>
        <v>3</v>
      </c>
      <c r="K22" s="40">
        <f t="shared" si="10"/>
        <v>0.5</v>
      </c>
      <c r="L22" s="40">
        <f t="shared" si="11"/>
        <v>3</v>
      </c>
      <c r="M22" s="23" t="str">
        <f t="shared" si="12"/>
        <v>PDE250052631</v>
      </c>
      <c r="N22" s="73">
        <f t="shared" si="13"/>
        <v>18850</v>
      </c>
      <c r="O22" s="88">
        <f>VLOOKUP(G22,MAPPING!$B$3:$D$11,3,0)</f>
        <v>1800</v>
      </c>
      <c r="P22" s="88">
        <f t="shared" si="14"/>
        <v>0</v>
      </c>
      <c r="Q22" s="88">
        <v>0</v>
      </c>
      <c r="R22" s="88" cm="1">
        <f t="array" ref="R22">IF(OR(ISNUMBER(SEARCH("대신대납",AE22)),ISNUMBER(SEARCH("대신 대납",AE22))),_xlfn.LET(
  _xlpm.s,AE22,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2" s="88">
        <f>IF(OR(ISNUMBER(SEARCH("대신대납",AE22)),ISNUMBER(SEARCH("대신 대납",AE22)),ISNUMBER(SEARCH("대신착불",AE22)),ISNUMBER(SEARCH("대신 착불",AE22))), 0,(I22*VLOOKUP(L22/I22,MAPPING!$B$22:$C$29,2,10)))</f>
        <v>500</v>
      </c>
      <c r="T22" s="88">
        <f>(IF(VLOOKUP(VLOOKUP(AK22,MAPPING!$B$15:$D$20,2,1),MAPPING!$C$15:$E$20,2,0)=7000,0,VLOOKUP(VLOOKUP(AK22,MAPPING!$B$15:$D$20,2,1),MAPPING!$C$15:$E$20,2,0)))</f>
        <v>0</v>
      </c>
      <c r="U22" s="88">
        <v>0</v>
      </c>
      <c r="V22" s="88">
        <f t="shared" si="15"/>
        <v>21150</v>
      </c>
      <c r="X22" s="103">
        <v>45904</v>
      </c>
      <c r="Y22" s="76" t="s">
        <v>123</v>
      </c>
      <c r="Z22" s="76">
        <v>18050238311</v>
      </c>
      <c r="AA22" s="76" t="s">
        <v>190</v>
      </c>
      <c r="AB22" s="76" t="s">
        <v>137</v>
      </c>
      <c r="AC22" s="76">
        <v>1097330985</v>
      </c>
      <c r="AD22" s="76">
        <v>46078</v>
      </c>
      <c r="AE22" s="76"/>
      <c r="AF22" s="77">
        <v>1</v>
      </c>
      <c r="AG22" s="78">
        <v>3</v>
      </c>
      <c r="AH22" s="78">
        <v>0.5</v>
      </c>
      <c r="AI22" s="78">
        <v>3</v>
      </c>
      <c r="AJ22" s="76" t="s">
        <v>49</v>
      </c>
      <c r="AK22" s="78">
        <v>60</v>
      </c>
      <c r="AL22" s="76" t="s">
        <v>124</v>
      </c>
      <c r="AM22" s="76" t="s">
        <v>124</v>
      </c>
      <c r="AN22" s="76" t="s">
        <v>124</v>
      </c>
      <c r="AO22" s="76" t="s">
        <v>124</v>
      </c>
      <c r="AP22" s="76" t="s">
        <v>124</v>
      </c>
      <c r="AQ22" s="76">
        <v>1123287</v>
      </c>
      <c r="AR22" s="76" t="s">
        <v>108</v>
      </c>
      <c r="AS22" s="76" t="s">
        <v>125</v>
      </c>
      <c r="AT22" s="76"/>
      <c r="AU22" s="76" t="s">
        <v>126</v>
      </c>
      <c r="AV22" s="199">
        <v>6094373004832</v>
      </c>
      <c r="AW22" s="76"/>
      <c r="AX22" s="76">
        <v>2025082198158430</v>
      </c>
      <c r="AY22" s="76" t="s">
        <v>127</v>
      </c>
      <c r="AZ22" s="76" t="s">
        <v>128</v>
      </c>
      <c r="BA22" s="76" t="s">
        <v>129</v>
      </c>
      <c r="BB22" s="76" t="s">
        <v>130</v>
      </c>
      <c r="BC22" s="76" t="s">
        <v>131</v>
      </c>
      <c r="BD22" s="76"/>
      <c r="BE22" s="76" t="s">
        <v>132</v>
      </c>
    </row>
    <row r="23" spans="2:57" x14ac:dyDescent="0.3">
      <c r="B23" s="22">
        <f t="shared" si="1"/>
        <v>18</v>
      </c>
      <c r="C23" s="109">
        <f t="shared" si="2"/>
        <v>45904</v>
      </c>
      <c r="D23" s="22">
        <f t="shared" si="3"/>
        <v>18050238311</v>
      </c>
      <c r="E23" s="22" t="str">
        <f t="shared" si="4"/>
        <v>PDE250054244</v>
      </c>
      <c r="F23" s="22" t="str">
        <f t="shared" si="5"/>
        <v>정우종</v>
      </c>
      <c r="G23" s="22" t="str">
        <f t="shared" si="6"/>
        <v>간이(Simple)</v>
      </c>
      <c r="H23" s="22">
        <f t="shared" si="7"/>
        <v>160</v>
      </c>
      <c r="I23" s="22">
        <f t="shared" si="8"/>
        <v>1</v>
      </c>
      <c r="J23" s="40">
        <f t="shared" si="9"/>
        <v>4</v>
      </c>
      <c r="K23" s="40">
        <f t="shared" si="10"/>
        <v>5</v>
      </c>
      <c r="L23" s="40">
        <f t="shared" si="11"/>
        <v>5</v>
      </c>
      <c r="M23" s="23" t="str">
        <f t="shared" si="12"/>
        <v>PDE250054244</v>
      </c>
      <c r="N23" s="73">
        <f t="shared" si="13"/>
        <v>29050</v>
      </c>
      <c r="O23" s="88">
        <f>VLOOKUP(G23,MAPPING!$B$3:$D$11,3,0)</f>
        <v>1800</v>
      </c>
      <c r="P23" s="88">
        <f t="shared" si="14"/>
        <v>0</v>
      </c>
      <c r="Q23" s="88">
        <v>0</v>
      </c>
      <c r="R23" s="88" cm="1">
        <f t="array" ref="R23">IF(OR(ISNUMBER(SEARCH("대신대납",AE23)),ISNUMBER(SEARCH("대신 대납",AE23))),_xlfn.LET(
  _xlpm.s,AE23,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3" s="88">
        <f>IF(OR(ISNUMBER(SEARCH("대신대납",AE23)),ISNUMBER(SEARCH("대신 대납",AE23)),ISNUMBER(SEARCH("대신착불",AE23)),ISNUMBER(SEARCH("대신 착불",AE23))), 0,(I23*VLOOKUP(L23/I23,MAPPING!$B$22:$C$29,2,10)))</f>
        <v>1000</v>
      </c>
      <c r="T23" s="88">
        <f>(IF(VLOOKUP(VLOOKUP(AK23,MAPPING!$B$15:$D$20,2,1),MAPPING!$C$15:$E$20,2,0)=7000,0,VLOOKUP(VLOOKUP(AK23,MAPPING!$B$15:$D$20,2,1),MAPPING!$C$15:$E$20,2,0)))</f>
        <v>0</v>
      </c>
      <c r="U23" s="88">
        <v>0</v>
      </c>
      <c r="V23" s="88">
        <f t="shared" si="15"/>
        <v>31850</v>
      </c>
      <c r="X23" s="103">
        <v>45904</v>
      </c>
      <c r="Y23" s="76" t="s">
        <v>123</v>
      </c>
      <c r="Z23" s="76">
        <v>18050238311</v>
      </c>
      <c r="AA23" s="76" t="s">
        <v>191</v>
      </c>
      <c r="AB23" s="76" t="s">
        <v>192</v>
      </c>
      <c r="AC23" s="76">
        <v>1087350719</v>
      </c>
      <c r="AD23" s="76">
        <v>21584</v>
      </c>
      <c r="AE23" s="76"/>
      <c r="AF23" s="77">
        <v>1</v>
      </c>
      <c r="AG23" s="78">
        <v>4</v>
      </c>
      <c r="AH23" s="78">
        <v>5</v>
      </c>
      <c r="AI23" s="78">
        <v>5</v>
      </c>
      <c r="AJ23" s="76" t="s">
        <v>51</v>
      </c>
      <c r="AK23" s="78">
        <v>160</v>
      </c>
      <c r="AL23" s="76" t="s">
        <v>124</v>
      </c>
      <c r="AM23" s="76" t="s">
        <v>124</v>
      </c>
      <c r="AN23" s="76" t="s">
        <v>124</v>
      </c>
      <c r="AO23" s="76" t="s">
        <v>124</v>
      </c>
      <c r="AP23" s="76" t="s">
        <v>124</v>
      </c>
      <c r="AQ23" s="76">
        <v>1123287</v>
      </c>
      <c r="AR23" s="76" t="s">
        <v>108</v>
      </c>
      <c r="AS23" s="76" t="s">
        <v>125</v>
      </c>
      <c r="AT23" s="76"/>
      <c r="AU23" s="76" t="s">
        <v>126</v>
      </c>
      <c r="AV23" s="199">
        <v>6094373014257</v>
      </c>
      <c r="AW23" s="76"/>
      <c r="AX23" s="76">
        <v>2025090176414170</v>
      </c>
      <c r="AY23" s="76" t="s">
        <v>127</v>
      </c>
      <c r="AZ23" s="76" t="s">
        <v>128</v>
      </c>
      <c r="BA23" s="76" t="s">
        <v>129</v>
      </c>
      <c r="BB23" s="76" t="s">
        <v>130</v>
      </c>
      <c r="BC23" s="76" t="s">
        <v>131</v>
      </c>
      <c r="BD23" s="76"/>
      <c r="BE23" s="76" t="s">
        <v>132</v>
      </c>
    </row>
    <row r="24" spans="2:57" x14ac:dyDescent="0.3">
      <c r="B24" s="22">
        <f t="shared" si="1"/>
        <v>19</v>
      </c>
      <c r="C24" s="109">
        <f t="shared" si="2"/>
        <v>45905</v>
      </c>
      <c r="D24" s="22">
        <f t="shared" si="3"/>
        <v>18050238322</v>
      </c>
      <c r="E24" s="22" t="str">
        <f t="shared" si="4"/>
        <v>PDE250052880</v>
      </c>
      <c r="F24" s="22" t="str">
        <f t="shared" si="5"/>
        <v>전이경</v>
      </c>
      <c r="G24" s="22" t="str">
        <f t="shared" si="6"/>
        <v>일반(목록배제,Normal-Manifest Exception)</v>
      </c>
      <c r="H24" s="22">
        <f t="shared" si="7"/>
        <v>150</v>
      </c>
      <c r="I24" s="22">
        <f t="shared" si="8"/>
        <v>1</v>
      </c>
      <c r="J24" s="40">
        <f t="shared" si="9"/>
        <v>7</v>
      </c>
      <c r="K24" s="40">
        <f t="shared" si="10"/>
        <v>8</v>
      </c>
      <c r="L24" s="40">
        <f t="shared" si="11"/>
        <v>8</v>
      </c>
      <c r="M24" s="23" t="str">
        <f t="shared" si="12"/>
        <v>PDE250052880</v>
      </c>
      <c r="N24" s="73">
        <f t="shared" si="13"/>
        <v>44350</v>
      </c>
      <c r="O24" s="88">
        <f>VLOOKUP(G24,MAPPING!$B$3:$D$11,3,0)</f>
        <v>1800</v>
      </c>
      <c r="P24" s="88">
        <f t="shared" si="14"/>
        <v>0</v>
      </c>
      <c r="Q24" s="88">
        <v>0</v>
      </c>
      <c r="R24" s="88" cm="1">
        <f t="array" ref="R24">IF(OR(ISNUMBER(SEARCH("대신대납",AE24)),ISNUMBER(SEARCH("대신 대납",AE24))),_xlfn.LET(
  _xlpm.s,AE24,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4" s="88">
        <f>IF(OR(ISNUMBER(SEARCH("대신대납",AE24)),ISNUMBER(SEARCH("대신 대납",AE24)),ISNUMBER(SEARCH("대신착불",AE24)),ISNUMBER(SEARCH("대신 착불",AE24))), 0,(I24*VLOOKUP(L24/I24,MAPPING!$B$22:$C$29,2,10)))</f>
        <v>1000</v>
      </c>
      <c r="T24" s="88">
        <f>(IF(VLOOKUP(VLOOKUP(AK24,MAPPING!$B$15:$D$20,2,1),MAPPING!$C$15:$E$20,2,0)=7000,0,VLOOKUP(VLOOKUP(AK24,MAPPING!$B$15:$D$20,2,1),MAPPING!$C$15:$E$20,2,0)))</f>
        <v>0</v>
      </c>
      <c r="U24" s="88">
        <v>0</v>
      </c>
      <c r="V24" s="88">
        <f t="shared" si="15"/>
        <v>47150</v>
      </c>
      <c r="X24" s="103">
        <v>45905</v>
      </c>
      <c r="Y24" s="76" t="s">
        <v>123</v>
      </c>
      <c r="Z24" s="76">
        <v>18050238322</v>
      </c>
      <c r="AA24" s="76" t="s">
        <v>193</v>
      </c>
      <c r="AB24" s="76" t="s">
        <v>194</v>
      </c>
      <c r="AC24" s="76">
        <v>1032198081</v>
      </c>
      <c r="AD24" s="76">
        <v>7517</v>
      </c>
      <c r="AE24" s="76" t="s">
        <v>195</v>
      </c>
      <c r="AF24" s="77">
        <v>1</v>
      </c>
      <c r="AG24" s="78">
        <v>7</v>
      </c>
      <c r="AH24" s="78">
        <v>8</v>
      </c>
      <c r="AI24" s="78">
        <v>8</v>
      </c>
      <c r="AJ24" s="76" t="s">
        <v>49</v>
      </c>
      <c r="AK24" s="78">
        <v>150</v>
      </c>
      <c r="AL24" s="76" t="s">
        <v>124</v>
      </c>
      <c r="AM24" s="76" t="s">
        <v>124</v>
      </c>
      <c r="AN24" s="76" t="s">
        <v>124</v>
      </c>
      <c r="AO24" s="76" t="s">
        <v>124</v>
      </c>
      <c r="AP24" s="76" t="s">
        <v>124</v>
      </c>
      <c r="AQ24" s="76">
        <v>1123287</v>
      </c>
      <c r="AR24" s="76" t="s">
        <v>108</v>
      </c>
      <c r="AS24" s="76" t="s">
        <v>125</v>
      </c>
      <c r="AT24" s="76"/>
      <c r="AU24" s="76" t="s">
        <v>126</v>
      </c>
      <c r="AV24" s="199">
        <v>6094373006517</v>
      </c>
      <c r="AW24" s="76"/>
      <c r="AX24" s="76">
        <v>2025082222536520</v>
      </c>
      <c r="AY24" s="76" t="s">
        <v>196</v>
      </c>
      <c r="AZ24" s="76" t="s">
        <v>128</v>
      </c>
      <c r="BA24" s="76" t="s">
        <v>129</v>
      </c>
      <c r="BB24" s="76" t="s">
        <v>130</v>
      </c>
      <c r="BC24" s="76" t="s">
        <v>131</v>
      </c>
      <c r="BD24" s="76"/>
      <c r="BE24" s="76" t="s">
        <v>132</v>
      </c>
    </row>
    <row r="25" spans="2:57" x14ac:dyDescent="0.3">
      <c r="B25" s="22">
        <f t="shared" si="1"/>
        <v>20</v>
      </c>
      <c r="C25" s="109">
        <f t="shared" si="2"/>
        <v>45907</v>
      </c>
      <c r="D25" s="22">
        <f t="shared" si="3"/>
        <v>72220339034</v>
      </c>
      <c r="E25" s="22" t="str">
        <f t="shared" si="4"/>
        <v>PDE250054245</v>
      </c>
      <c r="F25" s="22" t="str">
        <f t="shared" si="5"/>
        <v>전지영</v>
      </c>
      <c r="G25" s="22" t="str">
        <f t="shared" si="6"/>
        <v>일반(목록배제,Normal-Manifest Exception)</v>
      </c>
      <c r="H25" s="22">
        <f t="shared" si="7"/>
        <v>68</v>
      </c>
      <c r="I25" s="22">
        <f t="shared" si="8"/>
        <v>1</v>
      </c>
      <c r="J25" s="40">
        <f t="shared" si="9"/>
        <v>2</v>
      </c>
      <c r="K25" s="40">
        <f t="shared" si="10"/>
        <v>0.5</v>
      </c>
      <c r="L25" s="40">
        <f t="shared" si="11"/>
        <v>2</v>
      </c>
      <c r="M25" s="23" t="str">
        <f t="shared" si="12"/>
        <v>PDE250054245</v>
      </c>
      <c r="N25" s="73">
        <f t="shared" si="13"/>
        <v>13750</v>
      </c>
      <c r="O25" s="88">
        <f>VLOOKUP(G25,MAPPING!$B$3:$D$11,3,0)</f>
        <v>1800</v>
      </c>
      <c r="P25" s="88">
        <f t="shared" si="14"/>
        <v>0</v>
      </c>
      <c r="Q25" s="88">
        <v>0</v>
      </c>
      <c r="R25" s="88" cm="1">
        <f t="array" ref="R25">IF(OR(ISNUMBER(SEARCH("대신대납",AE25)),ISNUMBER(SEARCH("대신 대납",AE25))),_xlfn.LET(
  _xlpm.s,AE25,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5" s="88">
        <f>IF(OR(ISNUMBER(SEARCH("대신대납",AE25)),ISNUMBER(SEARCH("대신 대납",AE25)),ISNUMBER(SEARCH("대신착불",AE25)),ISNUMBER(SEARCH("대신 착불",AE25))), 0,(I25*VLOOKUP(L25/I25,MAPPING!$B$22:$C$29,2,10)))</f>
        <v>0</v>
      </c>
      <c r="T25" s="88">
        <f>(IF(VLOOKUP(VLOOKUP(AK25,MAPPING!$B$15:$D$20,2,1),MAPPING!$C$15:$E$20,2,0)=7000,0,VLOOKUP(VLOOKUP(AK25,MAPPING!$B$15:$D$20,2,1),MAPPING!$C$15:$E$20,2,0)))</f>
        <v>0</v>
      </c>
      <c r="U25" s="88">
        <v>0</v>
      </c>
      <c r="V25" s="88">
        <f t="shared" si="15"/>
        <v>15550</v>
      </c>
      <c r="X25" s="103">
        <v>45907</v>
      </c>
      <c r="Y25" s="76" t="s">
        <v>123</v>
      </c>
      <c r="Z25" s="76">
        <v>72220339034</v>
      </c>
      <c r="AA25" s="76" t="s">
        <v>197</v>
      </c>
      <c r="AB25" s="76" t="s">
        <v>198</v>
      </c>
      <c r="AC25" s="76">
        <v>1063524177</v>
      </c>
      <c r="AD25" s="76">
        <v>13505</v>
      </c>
      <c r="AE25" s="76"/>
      <c r="AF25" s="77">
        <v>1</v>
      </c>
      <c r="AG25" s="78">
        <v>2</v>
      </c>
      <c r="AH25" s="78">
        <v>0.5</v>
      </c>
      <c r="AI25" s="78">
        <v>2</v>
      </c>
      <c r="AJ25" s="76" t="s">
        <v>49</v>
      </c>
      <c r="AK25" s="78">
        <v>68</v>
      </c>
      <c r="AL25" s="76" t="s">
        <v>124</v>
      </c>
      <c r="AM25" s="76" t="s">
        <v>124</v>
      </c>
      <c r="AN25" s="76" t="s">
        <v>124</v>
      </c>
      <c r="AO25" s="76" t="s">
        <v>124</v>
      </c>
      <c r="AP25" s="76" t="s">
        <v>124</v>
      </c>
      <c r="AQ25" s="76">
        <v>1123287</v>
      </c>
      <c r="AR25" s="76" t="s">
        <v>108</v>
      </c>
      <c r="AS25" s="76" t="s">
        <v>125</v>
      </c>
      <c r="AT25" s="76"/>
      <c r="AU25" s="76" t="s">
        <v>126</v>
      </c>
      <c r="AV25" s="199">
        <v>6094373014264</v>
      </c>
      <c r="AW25" s="76"/>
      <c r="AX25" s="76">
        <v>2025082886507370</v>
      </c>
      <c r="AY25" s="76" t="s">
        <v>199</v>
      </c>
      <c r="AZ25" s="76" t="s">
        <v>200</v>
      </c>
      <c r="BA25" s="76" t="s">
        <v>129</v>
      </c>
      <c r="BB25" s="76" t="s">
        <v>130</v>
      </c>
      <c r="BC25" s="76" t="s">
        <v>131</v>
      </c>
      <c r="BD25" s="76"/>
      <c r="BE25" s="76" t="s">
        <v>132</v>
      </c>
    </row>
    <row r="26" spans="2:57" x14ac:dyDescent="0.3">
      <c r="B26" s="22">
        <f t="shared" si="1"/>
        <v>21</v>
      </c>
      <c r="C26" s="109">
        <f t="shared" si="2"/>
        <v>45907</v>
      </c>
      <c r="D26" s="22">
        <f t="shared" si="3"/>
        <v>72220339034</v>
      </c>
      <c r="E26" s="22" t="str">
        <f t="shared" si="4"/>
        <v>PDE250054246</v>
      </c>
      <c r="F26" s="22" t="str">
        <f t="shared" si="5"/>
        <v>손지연</v>
      </c>
      <c r="G26" s="22" t="str">
        <f t="shared" si="6"/>
        <v>일반(목록배제,Normal-Manifest Exception)</v>
      </c>
      <c r="H26" s="22">
        <f t="shared" si="7"/>
        <v>30</v>
      </c>
      <c r="I26" s="22">
        <f t="shared" si="8"/>
        <v>1</v>
      </c>
      <c r="J26" s="40">
        <f t="shared" si="9"/>
        <v>0.5</v>
      </c>
      <c r="K26" s="40">
        <f t="shared" si="10"/>
        <v>0.5</v>
      </c>
      <c r="L26" s="40">
        <f t="shared" si="11"/>
        <v>0.5</v>
      </c>
      <c r="M26" s="23" t="str">
        <f t="shared" si="12"/>
        <v>PDE250054246</v>
      </c>
      <c r="N26" s="73">
        <f t="shared" si="13"/>
        <v>6100</v>
      </c>
      <c r="O26" s="88">
        <f>VLOOKUP(G26,MAPPING!$B$3:$D$11,3,0)</f>
        <v>1800</v>
      </c>
      <c r="P26" s="88">
        <f t="shared" si="14"/>
        <v>0</v>
      </c>
      <c r="Q26" s="88">
        <v>0</v>
      </c>
      <c r="R26" s="88" cm="1">
        <f t="array" ref="R26">IF(OR(ISNUMBER(SEARCH("대신대납",AE26)),ISNUMBER(SEARCH("대신 대납",AE26))),_xlfn.LET(
  _xlpm.s,AE26,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6" s="88">
        <f>IF(OR(ISNUMBER(SEARCH("대신대납",AE26)),ISNUMBER(SEARCH("대신 대납",AE26)),ISNUMBER(SEARCH("대신착불",AE26)),ISNUMBER(SEARCH("대신 착불",AE26))), 0,(I26*VLOOKUP(L26/I26,MAPPING!$B$22:$C$29,2,10)))</f>
        <v>0</v>
      </c>
      <c r="T26" s="88">
        <f>(IF(VLOOKUP(VLOOKUP(AK26,MAPPING!$B$15:$D$20,2,1),MAPPING!$C$15:$E$20,2,0)=7000,0,VLOOKUP(VLOOKUP(AK26,MAPPING!$B$15:$D$20,2,1),MAPPING!$C$15:$E$20,2,0)))</f>
        <v>0</v>
      </c>
      <c r="U26" s="88">
        <v>0</v>
      </c>
      <c r="V26" s="88">
        <f t="shared" si="15"/>
        <v>7900</v>
      </c>
      <c r="X26" s="103">
        <v>45907</v>
      </c>
      <c r="Y26" s="76" t="s">
        <v>123</v>
      </c>
      <c r="Z26" s="76">
        <v>72220339034</v>
      </c>
      <c r="AA26" s="76" t="s">
        <v>201</v>
      </c>
      <c r="AB26" s="76" t="s">
        <v>202</v>
      </c>
      <c r="AC26" s="76">
        <v>1087463267</v>
      </c>
      <c r="AD26" s="76">
        <v>14349</v>
      </c>
      <c r="AE26" s="76"/>
      <c r="AF26" s="77">
        <v>1</v>
      </c>
      <c r="AG26" s="78">
        <v>0.5</v>
      </c>
      <c r="AH26" s="78">
        <v>0.5</v>
      </c>
      <c r="AI26" s="78">
        <v>0.5</v>
      </c>
      <c r="AJ26" s="76" t="s">
        <v>49</v>
      </c>
      <c r="AK26" s="78">
        <v>30</v>
      </c>
      <c r="AL26" s="76" t="s">
        <v>124</v>
      </c>
      <c r="AM26" s="76" t="s">
        <v>124</v>
      </c>
      <c r="AN26" s="76" t="s">
        <v>124</v>
      </c>
      <c r="AO26" s="76" t="s">
        <v>124</v>
      </c>
      <c r="AP26" s="76" t="s">
        <v>124</v>
      </c>
      <c r="AQ26" s="76">
        <v>1123287</v>
      </c>
      <c r="AR26" s="76" t="s">
        <v>108</v>
      </c>
      <c r="AS26" s="76" t="s">
        <v>125</v>
      </c>
      <c r="AT26" s="76"/>
      <c r="AU26" s="76" t="s">
        <v>126</v>
      </c>
      <c r="AV26" s="199">
        <v>6094373014265</v>
      </c>
      <c r="AW26" s="76"/>
      <c r="AX26" s="76">
        <v>2025082998342750</v>
      </c>
      <c r="AY26" s="76" t="s">
        <v>199</v>
      </c>
      <c r="AZ26" s="76" t="s">
        <v>200</v>
      </c>
      <c r="BA26" s="76" t="s">
        <v>129</v>
      </c>
      <c r="BB26" s="76" t="s">
        <v>130</v>
      </c>
      <c r="BC26" s="76" t="s">
        <v>131</v>
      </c>
      <c r="BD26" s="76"/>
      <c r="BE26" s="76" t="s">
        <v>132</v>
      </c>
    </row>
    <row r="27" spans="2:57" x14ac:dyDescent="0.3">
      <c r="B27" s="22">
        <f t="shared" si="1"/>
        <v>22</v>
      </c>
      <c r="C27" s="109">
        <f t="shared" si="2"/>
        <v>45907</v>
      </c>
      <c r="D27" s="22">
        <f t="shared" si="3"/>
        <v>72220339034</v>
      </c>
      <c r="E27" s="22" t="str">
        <f t="shared" si="4"/>
        <v>PDE250054007</v>
      </c>
      <c r="F27" s="22" t="str">
        <f t="shared" si="5"/>
        <v>한희정</v>
      </c>
      <c r="G27" s="22" t="str">
        <f t="shared" si="6"/>
        <v>일반(목록배제,Normal-Manifest Exception)</v>
      </c>
      <c r="H27" s="22">
        <f t="shared" si="7"/>
        <v>40</v>
      </c>
      <c r="I27" s="22">
        <f t="shared" si="8"/>
        <v>1</v>
      </c>
      <c r="J27" s="40">
        <f t="shared" si="9"/>
        <v>0.5</v>
      </c>
      <c r="K27" s="40">
        <f t="shared" si="10"/>
        <v>0.5</v>
      </c>
      <c r="L27" s="40">
        <f t="shared" si="11"/>
        <v>0.5</v>
      </c>
      <c r="M27" s="23" t="str">
        <f t="shared" si="12"/>
        <v>PDE250054007</v>
      </c>
      <c r="N27" s="73">
        <f t="shared" si="13"/>
        <v>6100</v>
      </c>
      <c r="O27" s="88">
        <f>VLOOKUP(G27,MAPPING!$B$3:$D$11,3,0)</f>
        <v>1800</v>
      </c>
      <c r="P27" s="88">
        <f t="shared" si="14"/>
        <v>0</v>
      </c>
      <c r="Q27" s="88">
        <v>0</v>
      </c>
      <c r="R27" s="88" cm="1">
        <f t="array" ref="R27">IF(OR(ISNUMBER(SEARCH("대신대납",AE27)),ISNUMBER(SEARCH("대신 대납",AE27))),_xlfn.LET(
  _xlpm.s,AE27,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7" s="88">
        <f>IF(OR(ISNUMBER(SEARCH("대신대납",AE27)),ISNUMBER(SEARCH("대신 대납",AE27)),ISNUMBER(SEARCH("대신착불",AE27)),ISNUMBER(SEARCH("대신 착불",AE27))), 0,(I27*VLOOKUP(L27/I27,MAPPING!$B$22:$C$29,2,10)))</f>
        <v>0</v>
      </c>
      <c r="T27" s="88">
        <f>(IF(VLOOKUP(VLOOKUP(AK27,MAPPING!$B$15:$D$20,2,1),MAPPING!$C$15:$E$20,2,0)=7000,0,VLOOKUP(VLOOKUP(AK27,MAPPING!$B$15:$D$20,2,1),MAPPING!$C$15:$E$20,2,0)))</f>
        <v>0</v>
      </c>
      <c r="U27" s="88">
        <v>0</v>
      </c>
      <c r="V27" s="88">
        <f t="shared" si="15"/>
        <v>7900</v>
      </c>
      <c r="X27" s="103">
        <v>45907</v>
      </c>
      <c r="Y27" s="76" t="s">
        <v>123</v>
      </c>
      <c r="Z27" s="76">
        <v>72220339034</v>
      </c>
      <c r="AA27" s="76" t="s">
        <v>203</v>
      </c>
      <c r="AB27" s="76" t="s">
        <v>204</v>
      </c>
      <c r="AC27" s="76">
        <v>1091587142</v>
      </c>
      <c r="AD27" s="76">
        <v>3477</v>
      </c>
      <c r="AE27" s="76"/>
      <c r="AF27" s="77">
        <v>1</v>
      </c>
      <c r="AG27" s="78">
        <v>0.5</v>
      </c>
      <c r="AH27" s="78">
        <v>0.5</v>
      </c>
      <c r="AI27" s="78">
        <v>0.5</v>
      </c>
      <c r="AJ27" s="76" t="s">
        <v>49</v>
      </c>
      <c r="AK27" s="78">
        <v>40</v>
      </c>
      <c r="AL27" s="76" t="s">
        <v>124</v>
      </c>
      <c r="AM27" s="76" t="s">
        <v>124</v>
      </c>
      <c r="AN27" s="76" t="s">
        <v>124</v>
      </c>
      <c r="AO27" s="76" t="s">
        <v>124</v>
      </c>
      <c r="AP27" s="76" t="s">
        <v>124</v>
      </c>
      <c r="AQ27" s="76">
        <v>1123287</v>
      </c>
      <c r="AR27" s="76" t="s">
        <v>108</v>
      </c>
      <c r="AS27" s="76" t="s">
        <v>125</v>
      </c>
      <c r="AT27" s="76"/>
      <c r="AU27" s="76" t="s">
        <v>126</v>
      </c>
      <c r="AV27" s="199">
        <v>6094373012190</v>
      </c>
      <c r="AW27" s="76"/>
      <c r="AX27" s="76">
        <v>4338816747</v>
      </c>
      <c r="AY27" s="76" t="s">
        <v>199</v>
      </c>
      <c r="AZ27" s="76" t="s">
        <v>200</v>
      </c>
      <c r="BA27" s="76" t="s">
        <v>129</v>
      </c>
      <c r="BB27" s="76" t="s">
        <v>130</v>
      </c>
      <c r="BC27" s="76" t="s">
        <v>131</v>
      </c>
      <c r="BD27" s="76"/>
      <c r="BE27" s="76" t="s">
        <v>132</v>
      </c>
    </row>
    <row r="28" spans="2:57" x14ac:dyDescent="0.3">
      <c r="B28" s="22">
        <f t="shared" si="1"/>
        <v>23</v>
      </c>
      <c r="C28" s="109">
        <f t="shared" si="2"/>
        <v>45907</v>
      </c>
      <c r="D28" s="22">
        <f t="shared" si="3"/>
        <v>72220339034</v>
      </c>
      <c r="E28" s="22" t="str">
        <f t="shared" si="4"/>
        <v>PDE250054434</v>
      </c>
      <c r="F28" s="22" t="str">
        <f t="shared" si="5"/>
        <v>오선영</v>
      </c>
      <c r="G28" s="22" t="str">
        <f t="shared" si="6"/>
        <v>간이(Simple)</v>
      </c>
      <c r="H28" s="22">
        <f t="shared" si="7"/>
        <v>210</v>
      </c>
      <c r="I28" s="22">
        <f t="shared" si="8"/>
        <v>1</v>
      </c>
      <c r="J28" s="40">
        <f t="shared" si="9"/>
        <v>15</v>
      </c>
      <c r="K28" s="40">
        <f t="shared" si="10"/>
        <v>0.9</v>
      </c>
      <c r="L28" s="40">
        <f t="shared" si="11"/>
        <v>15</v>
      </c>
      <c r="M28" s="23" t="str">
        <f t="shared" si="12"/>
        <v>PDE250054434</v>
      </c>
      <c r="N28" s="73">
        <f t="shared" si="13"/>
        <v>80050</v>
      </c>
      <c r="O28" s="88">
        <f>VLOOKUP(G28,MAPPING!$B$3:$D$11,3,0)</f>
        <v>1800</v>
      </c>
      <c r="P28" s="88">
        <f t="shared" si="14"/>
        <v>0</v>
      </c>
      <c r="Q28" s="88">
        <v>0</v>
      </c>
      <c r="R28" s="88" cm="1">
        <f t="array" ref="R28">IF(OR(ISNUMBER(SEARCH("대신대납",AE28)),ISNUMBER(SEARCH("대신 대납",AE28))),_xlfn.LET(
  _xlpm.s,AE28,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12000</v>
      </c>
      <c r="S28" s="88">
        <f>IF(OR(ISNUMBER(SEARCH("대신대납",AE28)),ISNUMBER(SEARCH("대신 대납",AE28)),ISNUMBER(SEARCH("대신착불",AE28)),ISNUMBER(SEARCH("대신 착불",AE28))), 0,(I28*VLOOKUP(L28/I28,MAPPING!$B$22:$C$29,2,10)))</f>
        <v>0</v>
      </c>
      <c r="T28" s="88">
        <f>(IF(VLOOKUP(VLOOKUP(AK28,MAPPING!$B$15:$D$20,2,1),MAPPING!$C$15:$E$20,2,0)=7000,0,VLOOKUP(VLOOKUP(AK28,MAPPING!$B$15:$D$20,2,1),MAPPING!$C$15:$E$20,2,0)))</f>
        <v>0</v>
      </c>
      <c r="U28" s="88">
        <v>0</v>
      </c>
      <c r="V28" s="88">
        <f t="shared" si="15"/>
        <v>93850</v>
      </c>
      <c r="X28" s="103">
        <v>45907</v>
      </c>
      <c r="Y28" s="76" t="s">
        <v>123</v>
      </c>
      <c r="Z28" s="76">
        <v>72220339034</v>
      </c>
      <c r="AA28" s="76" t="s">
        <v>205</v>
      </c>
      <c r="AB28" s="76" t="s">
        <v>206</v>
      </c>
      <c r="AC28" s="76">
        <v>1068002003</v>
      </c>
      <c r="AD28" s="76">
        <v>14544</v>
      </c>
      <c r="AE28" s="76" t="s">
        <v>136</v>
      </c>
      <c r="AF28" s="77">
        <v>1</v>
      </c>
      <c r="AG28" s="78">
        <v>15</v>
      </c>
      <c r="AH28" s="78">
        <v>0.9</v>
      </c>
      <c r="AI28" s="78">
        <v>15</v>
      </c>
      <c r="AJ28" s="76" t="s">
        <v>51</v>
      </c>
      <c r="AK28" s="78">
        <v>210</v>
      </c>
      <c r="AL28" s="76" t="s">
        <v>124</v>
      </c>
      <c r="AM28" s="76" t="s">
        <v>124</v>
      </c>
      <c r="AN28" s="76" t="s">
        <v>124</v>
      </c>
      <c r="AO28" s="76"/>
      <c r="AP28" s="76"/>
      <c r="AQ28" s="76">
        <v>1123287</v>
      </c>
      <c r="AR28" s="76" t="s">
        <v>108</v>
      </c>
      <c r="AS28" s="76" t="s">
        <v>125</v>
      </c>
      <c r="AT28" s="76"/>
      <c r="AU28" s="76" t="s">
        <v>126</v>
      </c>
      <c r="AV28" s="199">
        <v>6094373015274</v>
      </c>
      <c r="AW28" s="76"/>
      <c r="AX28" s="76">
        <v>4338464813</v>
      </c>
      <c r="AY28" s="76" t="s">
        <v>199</v>
      </c>
      <c r="AZ28" s="76" t="s">
        <v>200</v>
      </c>
      <c r="BA28" s="76" t="s">
        <v>129</v>
      </c>
      <c r="BB28" s="76" t="s">
        <v>130</v>
      </c>
      <c r="BC28" s="76" t="s">
        <v>131</v>
      </c>
      <c r="BD28" s="76"/>
      <c r="BE28" s="76" t="s">
        <v>132</v>
      </c>
    </row>
    <row r="29" spans="2:57" x14ac:dyDescent="0.3">
      <c r="B29" s="22">
        <f t="shared" si="1"/>
        <v>24</v>
      </c>
      <c r="C29" s="109">
        <f t="shared" si="2"/>
        <v>45907</v>
      </c>
      <c r="D29" s="22">
        <f t="shared" si="3"/>
        <v>72220339034</v>
      </c>
      <c r="E29" s="22" t="str">
        <f t="shared" si="4"/>
        <v>PDE250054426</v>
      </c>
      <c r="F29" s="22" t="str">
        <f t="shared" si="5"/>
        <v>전광석</v>
      </c>
      <c r="G29" s="22" t="str">
        <f t="shared" si="6"/>
        <v>일반(목록배제,Normal-Manifest Exception)</v>
      </c>
      <c r="H29" s="22">
        <f t="shared" si="7"/>
        <v>30</v>
      </c>
      <c r="I29" s="22">
        <f t="shared" si="8"/>
        <v>1</v>
      </c>
      <c r="J29" s="40">
        <f t="shared" si="9"/>
        <v>0.5</v>
      </c>
      <c r="K29" s="40">
        <f t="shared" si="10"/>
        <v>0.5</v>
      </c>
      <c r="L29" s="40">
        <f t="shared" si="11"/>
        <v>0.5</v>
      </c>
      <c r="M29" s="23" t="str">
        <f t="shared" si="12"/>
        <v>PDE250054426</v>
      </c>
      <c r="N29" s="73">
        <f t="shared" si="13"/>
        <v>6100</v>
      </c>
      <c r="O29" s="88">
        <f>VLOOKUP(G29,MAPPING!$B$3:$D$11,3,0)</f>
        <v>1800</v>
      </c>
      <c r="P29" s="88">
        <f t="shared" si="14"/>
        <v>0</v>
      </c>
      <c r="Q29" s="88">
        <v>0</v>
      </c>
      <c r="R29" s="88" cm="1">
        <f t="array" ref="R29">IF(OR(ISNUMBER(SEARCH("대신대납",AE29)),ISNUMBER(SEARCH("대신 대납",AE29))),_xlfn.LET(
  _xlpm.s,AE29,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29" s="88">
        <f>IF(OR(ISNUMBER(SEARCH("대신대납",AE29)),ISNUMBER(SEARCH("대신 대납",AE29)),ISNUMBER(SEARCH("대신착불",AE29)),ISNUMBER(SEARCH("대신 착불",AE29))), 0,(I29*VLOOKUP(L29/I29,MAPPING!$B$22:$C$29,2,10)))</f>
        <v>0</v>
      </c>
      <c r="T29" s="88">
        <f>(IF(VLOOKUP(VLOOKUP(AK29,MAPPING!$B$15:$D$20,2,1),MAPPING!$C$15:$E$20,2,0)=7000,0,VLOOKUP(VLOOKUP(AK29,MAPPING!$B$15:$D$20,2,1),MAPPING!$C$15:$E$20,2,0)))</f>
        <v>0</v>
      </c>
      <c r="U29" s="88">
        <v>0</v>
      </c>
      <c r="V29" s="88">
        <f t="shared" si="15"/>
        <v>7900</v>
      </c>
      <c r="X29" s="103">
        <v>45907</v>
      </c>
      <c r="Y29" s="76" t="s">
        <v>123</v>
      </c>
      <c r="Z29" s="76">
        <v>72220339034</v>
      </c>
      <c r="AA29" s="76" t="s">
        <v>207</v>
      </c>
      <c r="AB29" s="76" t="s">
        <v>208</v>
      </c>
      <c r="AC29" s="76">
        <v>1033303243</v>
      </c>
      <c r="AD29" s="76">
        <v>57154</v>
      </c>
      <c r="AE29" s="76"/>
      <c r="AF29" s="77">
        <v>1</v>
      </c>
      <c r="AG29" s="78">
        <v>0.5</v>
      </c>
      <c r="AH29" s="78">
        <v>0.5</v>
      </c>
      <c r="AI29" s="78">
        <v>0.5</v>
      </c>
      <c r="AJ29" s="76" t="s">
        <v>49</v>
      </c>
      <c r="AK29" s="78">
        <v>30</v>
      </c>
      <c r="AL29" s="76" t="s">
        <v>124</v>
      </c>
      <c r="AM29" s="76" t="s">
        <v>124</v>
      </c>
      <c r="AN29" s="76" t="s">
        <v>124</v>
      </c>
      <c r="AO29" s="76" t="s">
        <v>124</v>
      </c>
      <c r="AP29" s="76" t="s">
        <v>124</v>
      </c>
      <c r="AQ29" s="76">
        <v>1123287</v>
      </c>
      <c r="AR29" s="76" t="s">
        <v>108</v>
      </c>
      <c r="AS29" s="76" t="s">
        <v>125</v>
      </c>
      <c r="AT29" s="76"/>
      <c r="AU29" s="76" t="s">
        <v>126</v>
      </c>
      <c r="AV29" s="199">
        <v>6094373015266</v>
      </c>
      <c r="AW29" s="76"/>
      <c r="AX29" s="76">
        <v>2025082915956290</v>
      </c>
      <c r="AY29" s="76" t="s">
        <v>199</v>
      </c>
      <c r="AZ29" s="76" t="s">
        <v>200</v>
      </c>
      <c r="BA29" s="76" t="s">
        <v>129</v>
      </c>
      <c r="BB29" s="76" t="s">
        <v>130</v>
      </c>
      <c r="BC29" s="76" t="s">
        <v>131</v>
      </c>
      <c r="BD29" s="76"/>
      <c r="BE29" s="76" t="s">
        <v>132</v>
      </c>
    </row>
    <row r="30" spans="2:57" x14ac:dyDescent="0.3">
      <c r="B30" s="22">
        <f t="shared" si="1"/>
        <v>25</v>
      </c>
      <c r="C30" s="109">
        <f t="shared" si="2"/>
        <v>45907</v>
      </c>
      <c r="D30" s="22">
        <f t="shared" si="3"/>
        <v>72220339034</v>
      </c>
      <c r="E30" s="22" t="str">
        <f t="shared" si="4"/>
        <v>PDE250054429</v>
      </c>
      <c r="F30" s="22" t="str">
        <f t="shared" si="5"/>
        <v>권기화</v>
      </c>
      <c r="G30" s="22" t="str">
        <f t="shared" si="6"/>
        <v>목록(Manifest)</v>
      </c>
      <c r="H30" s="22">
        <f t="shared" si="7"/>
        <v>150</v>
      </c>
      <c r="I30" s="22">
        <f t="shared" si="8"/>
        <v>1</v>
      </c>
      <c r="J30" s="40">
        <f t="shared" si="9"/>
        <v>2</v>
      </c>
      <c r="K30" s="40">
        <f t="shared" si="10"/>
        <v>0.5</v>
      </c>
      <c r="L30" s="40">
        <f t="shared" si="11"/>
        <v>2</v>
      </c>
      <c r="M30" s="23" t="str">
        <f t="shared" si="12"/>
        <v>PDE250054429</v>
      </c>
      <c r="N30" s="73">
        <f t="shared" si="13"/>
        <v>13750</v>
      </c>
      <c r="O30" s="88">
        <f>VLOOKUP(G30,MAPPING!$B$3:$D$11,3,0)</f>
        <v>0</v>
      </c>
      <c r="P30" s="88">
        <f t="shared" si="14"/>
        <v>0</v>
      </c>
      <c r="Q30" s="88">
        <v>0</v>
      </c>
      <c r="R30" s="88" cm="1">
        <f t="array" ref="R30">IF(OR(ISNUMBER(SEARCH("대신대납",AE30)),ISNUMBER(SEARCH("대신 대납",AE30))),_xlfn.LET(
  _xlpm.s,AE30,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0" s="88">
        <f>IF(OR(ISNUMBER(SEARCH("대신대납",AE30)),ISNUMBER(SEARCH("대신 대납",AE30)),ISNUMBER(SEARCH("대신착불",AE30)),ISNUMBER(SEARCH("대신 착불",AE30))), 0,(I30*VLOOKUP(L30/I30,MAPPING!$B$22:$C$29,2,10)))</f>
        <v>0</v>
      </c>
      <c r="T30" s="88">
        <f>(IF(VLOOKUP(VLOOKUP(AK30,MAPPING!$B$15:$D$20,2,1),MAPPING!$C$15:$E$20,2,0)=7000,0,VLOOKUP(VLOOKUP(AK30,MAPPING!$B$15:$D$20,2,1),MAPPING!$C$15:$E$20,2,0)))</f>
        <v>0</v>
      </c>
      <c r="U30" s="88">
        <v>0</v>
      </c>
      <c r="V30" s="88">
        <f t="shared" si="15"/>
        <v>13750</v>
      </c>
      <c r="X30" s="103">
        <v>45907</v>
      </c>
      <c r="Y30" s="76" t="s">
        <v>123</v>
      </c>
      <c r="Z30" s="76">
        <v>72220339034</v>
      </c>
      <c r="AA30" s="76" t="s">
        <v>209</v>
      </c>
      <c r="AB30" s="76" t="s">
        <v>210</v>
      </c>
      <c r="AC30" s="76">
        <v>1036625753</v>
      </c>
      <c r="AD30" s="76">
        <v>25378</v>
      </c>
      <c r="AE30" s="76"/>
      <c r="AF30" s="77">
        <v>1</v>
      </c>
      <c r="AG30" s="78">
        <v>2</v>
      </c>
      <c r="AH30" s="78">
        <v>0.5</v>
      </c>
      <c r="AI30" s="78">
        <v>2</v>
      </c>
      <c r="AJ30" s="76" t="s">
        <v>48</v>
      </c>
      <c r="AK30" s="78">
        <v>150</v>
      </c>
      <c r="AL30" s="76" t="s">
        <v>124</v>
      </c>
      <c r="AM30" s="76" t="s">
        <v>124</v>
      </c>
      <c r="AN30" s="76" t="s">
        <v>124</v>
      </c>
      <c r="AO30" s="76" t="s">
        <v>124</v>
      </c>
      <c r="AP30" s="76" t="s">
        <v>124</v>
      </c>
      <c r="AQ30" s="76">
        <v>1123287</v>
      </c>
      <c r="AR30" s="76" t="s">
        <v>108</v>
      </c>
      <c r="AS30" s="76" t="s">
        <v>125</v>
      </c>
      <c r="AT30" s="76"/>
      <c r="AU30" s="76" t="s">
        <v>126</v>
      </c>
      <c r="AV30" s="199">
        <v>6094373015269</v>
      </c>
      <c r="AW30" s="76"/>
      <c r="AX30" s="76">
        <v>2025082924111710</v>
      </c>
      <c r="AY30" s="76" t="s">
        <v>199</v>
      </c>
      <c r="AZ30" s="76" t="s">
        <v>200</v>
      </c>
      <c r="BA30" s="76" t="s">
        <v>129</v>
      </c>
      <c r="BB30" s="76" t="s">
        <v>130</v>
      </c>
      <c r="BC30" s="76" t="s">
        <v>131</v>
      </c>
      <c r="BD30" s="76"/>
      <c r="BE30" s="76" t="s">
        <v>132</v>
      </c>
    </row>
    <row r="31" spans="2:57" x14ac:dyDescent="0.3">
      <c r="B31" s="22">
        <f t="shared" si="1"/>
        <v>26</v>
      </c>
      <c r="C31" s="109">
        <f t="shared" si="2"/>
        <v>45907</v>
      </c>
      <c r="D31" s="22">
        <f t="shared" si="3"/>
        <v>72220339034</v>
      </c>
      <c r="E31" s="22" t="str">
        <f t="shared" si="4"/>
        <v>PDE250054877</v>
      </c>
      <c r="F31" s="22" t="str">
        <f t="shared" si="5"/>
        <v>윤정원</v>
      </c>
      <c r="G31" s="22" t="str">
        <f t="shared" si="6"/>
        <v>일반(목록배제,Normal-Manifest Exception)</v>
      </c>
      <c r="H31" s="22">
        <f t="shared" si="7"/>
        <v>70</v>
      </c>
      <c r="I31" s="22">
        <f t="shared" si="8"/>
        <v>1</v>
      </c>
      <c r="J31" s="40">
        <f t="shared" si="9"/>
        <v>1</v>
      </c>
      <c r="K31" s="40">
        <f t="shared" si="10"/>
        <v>1.5</v>
      </c>
      <c r="L31" s="40">
        <f t="shared" si="11"/>
        <v>1.5</v>
      </c>
      <c r="M31" s="23" t="str">
        <f t="shared" si="12"/>
        <v>PDE250054877</v>
      </c>
      <c r="N31" s="73">
        <f t="shared" si="13"/>
        <v>11200</v>
      </c>
      <c r="O31" s="88">
        <f>VLOOKUP(G31,MAPPING!$B$3:$D$11,3,0)</f>
        <v>1800</v>
      </c>
      <c r="P31" s="88">
        <f t="shared" si="14"/>
        <v>0</v>
      </c>
      <c r="Q31" s="88">
        <v>0</v>
      </c>
      <c r="R31" s="88" cm="1">
        <f t="array" ref="R31">IF(OR(ISNUMBER(SEARCH("대신대납",AE31)),ISNUMBER(SEARCH("대신 대납",AE31))),_xlfn.LET(
  _xlpm.s,AE31,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1" s="88">
        <f>IF(OR(ISNUMBER(SEARCH("대신대납",AE31)),ISNUMBER(SEARCH("대신 대납",AE31)),ISNUMBER(SEARCH("대신착불",AE31)),ISNUMBER(SEARCH("대신 착불",AE31))), 0,(I31*VLOOKUP(L31/I31,MAPPING!$B$22:$C$29,2,10)))</f>
        <v>0</v>
      </c>
      <c r="T31" s="88">
        <f>(IF(VLOOKUP(VLOOKUP(AK31,MAPPING!$B$15:$D$20,2,1),MAPPING!$C$15:$E$20,2,0)=7000,0,VLOOKUP(VLOOKUP(AK31,MAPPING!$B$15:$D$20,2,1),MAPPING!$C$15:$E$20,2,0)))</f>
        <v>0</v>
      </c>
      <c r="U31" s="88">
        <v>0</v>
      </c>
      <c r="V31" s="88">
        <f t="shared" si="15"/>
        <v>13000</v>
      </c>
      <c r="X31" s="103">
        <v>45907</v>
      </c>
      <c r="Y31" s="76" t="s">
        <v>123</v>
      </c>
      <c r="Z31" s="76">
        <v>72220339034</v>
      </c>
      <c r="AA31" s="76" t="s">
        <v>211</v>
      </c>
      <c r="AB31" s="76" t="s">
        <v>212</v>
      </c>
      <c r="AC31" s="76">
        <v>1089196536</v>
      </c>
      <c r="AD31" s="76">
        <v>2255</v>
      </c>
      <c r="AE31" s="76"/>
      <c r="AF31" s="77">
        <v>1</v>
      </c>
      <c r="AG31" s="78">
        <v>1</v>
      </c>
      <c r="AH31" s="78">
        <v>1.5</v>
      </c>
      <c r="AI31" s="78">
        <v>1.5</v>
      </c>
      <c r="AJ31" s="76" t="s">
        <v>49</v>
      </c>
      <c r="AK31" s="78">
        <v>70</v>
      </c>
      <c r="AL31" s="76" t="s">
        <v>124</v>
      </c>
      <c r="AM31" s="76" t="s">
        <v>124</v>
      </c>
      <c r="AN31" s="76" t="s">
        <v>124</v>
      </c>
      <c r="AO31" s="76" t="s">
        <v>124</v>
      </c>
      <c r="AP31" s="76" t="s">
        <v>124</v>
      </c>
      <c r="AQ31" s="76">
        <v>1123287</v>
      </c>
      <c r="AR31" s="76" t="s">
        <v>108</v>
      </c>
      <c r="AS31" s="76" t="s">
        <v>125</v>
      </c>
      <c r="AT31" s="76"/>
      <c r="AU31" s="76" t="s">
        <v>126</v>
      </c>
      <c r="AV31" s="199">
        <v>6094373016339</v>
      </c>
      <c r="AW31" s="76"/>
      <c r="AX31" s="76">
        <v>202509042</v>
      </c>
      <c r="AY31" s="76" t="s">
        <v>199</v>
      </c>
      <c r="AZ31" s="76" t="s">
        <v>200</v>
      </c>
      <c r="BA31" s="76" t="s">
        <v>129</v>
      </c>
      <c r="BB31" s="76" t="s">
        <v>130</v>
      </c>
      <c r="BC31" s="76" t="s">
        <v>131</v>
      </c>
      <c r="BD31" s="76"/>
      <c r="BE31" s="76" t="s">
        <v>132</v>
      </c>
    </row>
    <row r="32" spans="2:57" x14ac:dyDescent="0.3">
      <c r="B32" s="22">
        <f t="shared" si="1"/>
        <v>27</v>
      </c>
      <c r="C32" s="109">
        <f t="shared" si="2"/>
        <v>45907</v>
      </c>
      <c r="D32" s="22">
        <f t="shared" si="3"/>
        <v>72220339034</v>
      </c>
      <c r="E32" s="22" t="str">
        <f t="shared" si="4"/>
        <v>PDE250054431</v>
      </c>
      <c r="F32" s="22" t="str">
        <f t="shared" si="5"/>
        <v>정혜숙</v>
      </c>
      <c r="G32" s="22" t="str">
        <f t="shared" si="6"/>
        <v>목록(Manifest)</v>
      </c>
      <c r="H32" s="22">
        <f t="shared" si="7"/>
        <v>30</v>
      </c>
      <c r="I32" s="22">
        <f t="shared" si="8"/>
        <v>1</v>
      </c>
      <c r="J32" s="40">
        <f t="shared" si="9"/>
        <v>0.5</v>
      </c>
      <c r="K32" s="40">
        <f t="shared" si="10"/>
        <v>0.5</v>
      </c>
      <c r="L32" s="40">
        <f t="shared" si="11"/>
        <v>0.5</v>
      </c>
      <c r="M32" s="23" t="str">
        <f t="shared" si="12"/>
        <v>PDE250054431</v>
      </c>
      <c r="N32" s="73">
        <f t="shared" si="13"/>
        <v>6100</v>
      </c>
      <c r="O32" s="88">
        <f>VLOOKUP(G32,MAPPING!$B$3:$D$11,3,0)</f>
        <v>0</v>
      </c>
      <c r="P32" s="88">
        <f t="shared" si="14"/>
        <v>0</v>
      </c>
      <c r="Q32" s="88">
        <v>0</v>
      </c>
      <c r="R32" s="88" cm="1">
        <f t="array" ref="R32">IF(OR(ISNUMBER(SEARCH("대신대납",AE32)),ISNUMBER(SEARCH("대신 대납",AE32))),_xlfn.LET(
  _xlpm.s,AE32,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2" s="88">
        <f>IF(OR(ISNUMBER(SEARCH("대신대납",AE32)),ISNUMBER(SEARCH("대신 대납",AE32)),ISNUMBER(SEARCH("대신착불",AE32)),ISNUMBER(SEARCH("대신 착불",AE32))), 0,(I32*VLOOKUP(L32/I32,MAPPING!$B$22:$C$29,2,10)))</f>
        <v>0</v>
      </c>
      <c r="T32" s="88">
        <f>(IF(VLOOKUP(VLOOKUP(AK32,MAPPING!$B$15:$D$20,2,1),MAPPING!$C$15:$E$20,2,0)=7000,0,VLOOKUP(VLOOKUP(AK32,MAPPING!$B$15:$D$20,2,1),MAPPING!$C$15:$E$20,2,0)))</f>
        <v>0</v>
      </c>
      <c r="U32" s="88">
        <v>0</v>
      </c>
      <c r="V32" s="88">
        <f t="shared" si="15"/>
        <v>6100</v>
      </c>
      <c r="X32" s="103">
        <v>45907</v>
      </c>
      <c r="Y32" s="76" t="s">
        <v>123</v>
      </c>
      <c r="Z32" s="76">
        <v>72220339034</v>
      </c>
      <c r="AA32" s="76" t="s">
        <v>213</v>
      </c>
      <c r="AB32" s="76" t="s">
        <v>214</v>
      </c>
      <c r="AC32" s="76">
        <v>1052971647</v>
      </c>
      <c r="AD32" s="76">
        <v>12102</v>
      </c>
      <c r="AE32" s="76"/>
      <c r="AF32" s="77">
        <v>1</v>
      </c>
      <c r="AG32" s="78">
        <v>0.5</v>
      </c>
      <c r="AH32" s="78">
        <v>0.5</v>
      </c>
      <c r="AI32" s="78">
        <v>0.5</v>
      </c>
      <c r="AJ32" s="76" t="s">
        <v>48</v>
      </c>
      <c r="AK32" s="78">
        <v>30</v>
      </c>
      <c r="AL32" s="76" t="s">
        <v>124</v>
      </c>
      <c r="AM32" s="76" t="s">
        <v>124</v>
      </c>
      <c r="AN32" s="76" t="s">
        <v>124</v>
      </c>
      <c r="AO32" s="76" t="s">
        <v>124</v>
      </c>
      <c r="AP32" s="76" t="s">
        <v>124</v>
      </c>
      <c r="AQ32" s="76">
        <v>1123287</v>
      </c>
      <c r="AR32" s="76" t="s">
        <v>108</v>
      </c>
      <c r="AS32" s="76" t="s">
        <v>125</v>
      </c>
      <c r="AT32" s="76"/>
      <c r="AU32" s="76" t="s">
        <v>126</v>
      </c>
      <c r="AV32" s="199">
        <v>6094373015271</v>
      </c>
      <c r="AW32" s="76"/>
      <c r="AX32" s="76">
        <v>2025083154906560</v>
      </c>
      <c r="AY32" s="76" t="s">
        <v>199</v>
      </c>
      <c r="AZ32" s="76" t="s">
        <v>200</v>
      </c>
      <c r="BA32" s="76" t="s">
        <v>129</v>
      </c>
      <c r="BB32" s="76" t="s">
        <v>130</v>
      </c>
      <c r="BC32" s="76" t="s">
        <v>131</v>
      </c>
      <c r="BD32" s="76"/>
      <c r="BE32" s="76" t="s">
        <v>132</v>
      </c>
    </row>
    <row r="33" spans="2:57" x14ac:dyDescent="0.3">
      <c r="B33" s="22">
        <f t="shared" si="1"/>
        <v>28</v>
      </c>
      <c r="C33" s="109">
        <f t="shared" si="2"/>
        <v>45907</v>
      </c>
      <c r="D33" s="22">
        <f t="shared" si="3"/>
        <v>72220339034</v>
      </c>
      <c r="E33" s="22" t="str">
        <f t="shared" si="4"/>
        <v>PDE250054432</v>
      </c>
      <c r="F33" s="22" t="str">
        <f t="shared" si="5"/>
        <v>송미자</v>
      </c>
      <c r="G33" s="22" t="str">
        <f t="shared" si="6"/>
        <v>목록(Manifest)</v>
      </c>
      <c r="H33" s="22">
        <f t="shared" si="7"/>
        <v>150</v>
      </c>
      <c r="I33" s="22">
        <f t="shared" si="8"/>
        <v>1</v>
      </c>
      <c r="J33" s="40">
        <f t="shared" si="9"/>
        <v>5</v>
      </c>
      <c r="K33" s="40">
        <f t="shared" si="10"/>
        <v>0.8</v>
      </c>
      <c r="L33" s="40">
        <f t="shared" si="11"/>
        <v>5</v>
      </c>
      <c r="M33" s="23" t="str">
        <f t="shared" si="12"/>
        <v>PDE250054432</v>
      </c>
      <c r="N33" s="73">
        <f t="shared" si="13"/>
        <v>29050</v>
      </c>
      <c r="O33" s="88">
        <f>VLOOKUP(G33,MAPPING!$B$3:$D$11,3,0)</f>
        <v>0</v>
      </c>
      <c r="P33" s="88">
        <f t="shared" si="14"/>
        <v>0</v>
      </c>
      <c r="Q33" s="88">
        <v>0</v>
      </c>
      <c r="R33" s="88" cm="1">
        <f t="array" ref="R33">IF(OR(ISNUMBER(SEARCH("대신대납",AE33)),ISNUMBER(SEARCH("대신 대납",AE33))),_xlfn.LET(
  _xlpm.s,AE33,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3" s="88">
        <f>IF(OR(ISNUMBER(SEARCH("대신대납",AE33)),ISNUMBER(SEARCH("대신 대납",AE33)),ISNUMBER(SEARCH("대신착불",AE33)),ISNUMBER(SEARCH("대신 착불",AE33))), 0,(I33*VLOOKUP(L33/I33,MAPPING!$B$22:$C$29,2,10)))</f>
        <v>1000</v>
      </c>
      <c r="T33" s="88">
        <f>(IF(VLOOKUP(VLOOKUP(AK33,MAPPING!$B$15:$D$20,2,1),MAPPING!$C$15:$E$20,2,0)=7000,0,VLOOKUP(VLOOKUP(AK33,MAPPING!$B$15:$D$20,2,1),MAPPING!$C$15:$E$20,2,0)))</f>
        <v>0</v>
      </c>
      <c r="U33" s="88">
        <v>0</v>
      </c>
      <c r="V33" s="88">
        <f t="shared" si="15"/>
        <v>30050</v>
      </c>
      <c r="X33" s="103">
        <v>45907</v>
      </c>
      <c r="Y33" s="76" t="s">
        <v>123</v>
      </c>
      <c r="Z33" s="76">
        <v>72220339034</v>
      </c>
      <c r="AA33" s="76" t="s">
        <v>215</v>
      </c>
      <c r="AB33" s="76" t="s">
        <v>216</v>
      </c>
      <c r="AC33" s="76">
        <v>1052573601</v>
      </c>
      <c r="AD33" s="76">
        <v>31103</v>
      </c>
      <c r="AE33" s="76"/>
      <c r="AF33" s="77">
        <v>1</v>
      </c>
      <c r="AG33" s="78">
        <v>5</v>
      </c>
      <c r="AH33" s="78">
        <v>0.8</v>
      </c>
      <c r="AI33" s="78">
        <v>5</v>
      </c>
      <c r="AJ33" s="76" t="s">
        <v>48</v>
      </c>
      <c r="AK33" s="78">
        <v>150</v>
      </c>
      <c r="AL33" s="76" t="s">
        <v>124</v>
      </c>
      <c r="AM33" s="76" t="s">
        <v>124</v>
      </c>
      <c r="AN33" s="76" t="s">
        <v>124</v>
      </c>
      <c r="AO33" s="76" t="s">
        <v>124</v>
      </c>
      <c r="AP33" s="76" t="s">
        <v>124</v>
      </c>
      <c r="AQ33" s="76">
        <v>1123287</v>
      </c>
      <c r="AR33" s="76" t="s">
        <v>108</v>
      </c>
      <c r="AS33" s="76" t="s">
        <v>125</v>
      </c>
      <c r="AT33" s="76"/>
      <c r="AU33" s="76" t="s">
        <v>126</v>
      </c>
      <c r="AV33" s="199">
        <v>6094373015272</v>
      </c>
      <c r="AW33" s="76"/>
      <c r="AX33" s="76">
        <v>2025090174082040</v>
      </c>
      <c r="AY33" s="76" t="s">
        <v>199</v>
      </c>
      <c r="AZ33" s="76" t="s">
        <v>200</v>
      </c>
      <c r="BA33" s="76" t="s">
        <v>129</v>
      </c>
      <c r="BB33" s="76" t="s">
        <v>130</v>
      </c>
      <c r="BC33" s="76" t="s">
        <v>131</v>
      </c>
      <c r="BD33" s="76"/>
      <c r="BE33" s="76" t="s">
        <v>132</v>
      </c>
    </row>
    <row r="34" spans="2:57" x14ac:dyDescent="0.3">
      <c r="B34" s="22">
        <f t="shared" si="1"/>
        <v>29</v>
      </c>
      <c r="C34" s="109">
        <f t="shared" si="2"/>
        <v>45907</v>
      </c>
      <c r="D34" s="22">
        <f t="shared" si="3"/>
        <v>72220339034</v>
      </c>
      <c r="E34" s="22" t="str">
        <f t="shared" si="4"/>
        <v>PDE250054675</v>
      </c>
      <c r="F34" s="22" t="str">
        <f t="shared" si="5"/>
        <v>염순자</v>
      </c>
      <c r="G34" s="22" t="str">
        <f t="shared" si="6"/>
        <v>일반(목록배제,Normal-Manifest Exception)</v>
      </c>
      <c r="H34" s="22">
        <f t="shared" si="7"/>
        <v>69</v>
      </c>
      <c r="I34" s="22">
        <f t="shared" si="8"/>
        <v>1</v>
      </c>
      <c r="J34" s="40">
        <f t="shared" si="9"/>
        <v>1</v>
      </c>
      <c r="K34" s="40">
        <f t="shared" si="10"/>
        <v>1.5</v>
      </c>
      <c r="L34" s="40">
        <f t="shared" si="11"/>
        <v>1.5</v>
      </c>
      <c r="M34" s="23" t="str">
        <f t="shared" si="12"/>
        <v>PDE250054675</v>
      </c>
      <c r="N34" s="73">
        <f t="shared" si="13"/>
        <v>11200</v>
      </c>
      <c r="O34" s="88">
        <f>VLOOKUP(G34,MAPPING!$B$3:$D$11,3,0)</f>
        <v>1800</v>
      </c>
      <c r="P34" s="88">
        <f t="shared" si="14"/>
        <v>0</v>
      </c>
      <c r="Q34" s="88">
        <v>0</v>
      </c>
      <c r="R34" s="88" cm="1">
        <f t="array" ref="R34">IF(OR(ISNUMBER(SEARCH("대신대납",AE34)),ISNUMBER(SEARCH("대신 대납",AE34))),_xlfn.LET(
  _xlpm.s,AE34,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4" s="88">
        <f>IF(OR(ISNUMBER(SEARCH("대신대납",AE34)),ISNUMBER(SEARCH("대신 대납",AE34)),ISNUMBER(SEARCH("대신착불",AE34)),ISNUMBER(SEARCH("대신 착불",AE34))), 0,(I34*VLOOKUP(L34/I34,MAPPING!$B$22:$C$29,2,10)))</f>
        <v>0</v>
      </c>
      <c r="T34" s="88">
        <f>(IF(VLOOKUP(VLOOKUP(AK34,MAPPING!$B$15:$D$20,2,1),MAPPING!$C$15:$E$20,2,0)=7000,0,VLOOKUP(VLOOKUP(AK34,MAPPING!$B$15:$D$20,2,1),MAPPING!$C$15:$E$20,2,0)))</f>
        <v>0</v>
      </c>
      <c r="U34" s="88">
        <v>0</v>
      </c>
      <c r="V34" s="88">
        <f t="shared" si="15"/>
        <v>13000</v>
      </c>
      <c r="X34" s="103">
        <v>45907</v>
      </c>
      <c r="Y34" s="76" t="s">
        <v>123</v>
      </c>
      <c r="Z34" s="76">
        <v>72220339034</v>
      </c>
      <c r="AA34" s="76" t="s">
        <v>217</v>
      </c>
      <c r="AB34" s="76" t="s">
        <v>218</v>
      </c>
      <c r="AC34" s="76">
        <v>1027263771</v>
      </c>
      <c r="AD34" s="76">
        <v>54944</v>
      </c>
      <c r="AE34" s="76"/>
      <c r="AF34" s="77">
        <v>1</v>
      </c>
      <c r="AG34" s="78">
        <v>1</v>
      </c>
      <c r="AH34" s="78">
        <v>1.5</v>
      </c>
      <c r="AI34" s="78">
        <v>1.5</v>
      </c>
      <c r="AJ34" s="76" t="s">
        <v>49</v>
      </c>
      <c r="AK34" s="78">
        <v>69</v>
      </c>
      <c r="AL34" s="76" t="s">
        <v>124</v>
      </c>
      <c r="AM34" s="76" t="s">
        <v>124</v>
      </c>
      <c r="AN34" s="76" t="s">
        <v>124</v>
      </c>
      <c r="AO34" s="76" t="s">
        <v>124</v>
      </c>
      <c r="AP34" s="76" t="s">
        <v>124</v>
      </c>
      <c r="AQ34" s="76">
        <v>1123287</v>
      </c>
      <c r="AR34" s="76" t="s">
        <v>108</v>
      </c>
      <c r="AS34" s="76" t="s">
        <v>125</v>
      </c>
      <c r="AT34" s="76"/>
      <c r="AU34" s="76" t="s">
        <v>126</v>
      </c>
      <c r="AV34" s="199">
        <v>6094373016331</v>
      </c>
      <c r="AW34" s="76"/>
      <c r="AX34" s="76">
        <v>20250904</v>
      </c>
      <c r="AY34" s="76" t="s">
        <v>199</v>
      </c>
      <c r="AZ34" s="76" t="s">
        <v>200</v>
      </c>
      <c r="BA34" s="76" t="s">
        <v>129</v>
      </c>
      <c r="BB34" s="76" t="s">
        <v>130</v>
      </c>
      <c r="BC34" s="76" t="s">
        <v>131</v>
      </c>
      <c r="BD34" s="76"/>
      <c r="BE34" s="76" t="s">
        <v>132</v>
      </c>
    </row>
    <row r="35" spans="2:57" x14ac:dyDescent="0.3">
      <c r="B35" s="22">
        <f t="shared" si="1"/>
        <v>30</v>
      </c>
      <c r="C35" s="109">
        <f t="shared" si="2"/>
        <v>45907</v>
      </c>
      <c r="D35" s="22">
        <f t="shared" si="3"/>
        <v>72220339034</v>
      </c>
      <c r="E35" s="22" t="str">
        <f t="shared" si="4"/>
        <v>PDE250055046</v>
      </c>
      <c r="F35" s="22" t="str">
        <f t="shared" si="5"/>
        <v>문병삼</v>
      </c>
      <c r="G35" s="22" t="str">
        <f t="shared" si="6"/>
        <v>간이(Simple)</v>
      </c>
      <c r="H35" s="22">
        <f t="shared" si="7"/>
        <v>160</v>
      </c>
      <c r="I35" s="22">
        <f t="shared" si="8"/>
        <v>1</v>
      </c>
      <c r="J35" s="40">
        <f t="shared" si="9"/>
        <v>3</v>
      </c>
      <c r="K35" s="40">
        <f t="shared" si="10"/>
        <v>0.5</v>
      </c>
      <c r="L35" s="40">
        <f t="shared" si="11"/>
        <v>3</v>
      </c>
      <c r="M35" s="23" t="str">
        <f t="shared" si="12"/>
        <v>PDE250055046</v>
      </c>
      <c r="N35" s="73">
        <f t="shared" si="13"/>
        <v>18850</v>
      </c>
      <c r="O35" s="88">
        <f>VLOOKUP(G35,MAPPING!$B$3:$D$11,3,0)</f>
        <v>1800</v>
      </c>
      <c r="P35" s="88">
        <f t="shared" si="14"/>
        <v>0</v>
      </c>
      <c r="Q35" s="88">
        <v>0</v>
      </c>
      <c r="R35" s="88" cm="1">
        <f t="array" ref="R35">IF(OR(ISNUMBER(SEARCH("대신대납",AE35)),ISNUMBER(SEARCH("대신 대납",AE35))),_xlfn.LET(
  _xlpm.s,AE35,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5" s="88">
        <f>IF(OR(ISNUMBER(SEARCH("대신대납",AE35)),ISNUMBER(SEARCH("대신 대납",AE35)),ISNUMBER(SEARCH("대신착불",AE35)),ISNUMBER(SEARCH("대신 착불",AE35))), 0,(I35*VLOOKUP(L35/I35,MAPPING!$B$22:$C$29,2,10)))</f>
        <v>500</v>
      </c>
      <c r="T35" s="88">
        <f>(IF(VLOOKUP(VLOOKUP(AK35,MAPPING!$B$15:$D$20,2,1),MAPPING!$C$15:$E$20,2,0)=7000,0,VLOOKUP(VLOOKUP(AK35,MAPPING!$B$15:$D$20,2,1),MAPPING!$C$15:$E$20,2,0)))</f>
        <v>0</v>
      </c>
      <c r="U35" s="88">
        <v>0</v>
      </c>
      <c r="V35" s="88">
        <f t="shared" si="15"/>
        <v>21150</v>
      </c>
      <c r="X35" s="103">
        <v>45907</v>
      </c>
      <c r="Y35" s="76" t="s">
        <v>123</v>
      </c>
      <c r="Z35" s="76">
        <v>72220339034</v>
      </c>
      <c r="AA35" s="76" t="s">
        <v>219</v>
      </c>
      <c r="AB35" s="76" t="s">
        <v>220</v>
      </c>
      <c r="AC35" s="76">
        <v>1036839825</v>
      </c>
      <c r="AD35" s="76">
        <v>41104</v>
      </c>
      <c r="AE35" s="76"/>
      <c r="AF35" s="77">
        <v>1</v>
      </c>
      <c r="AG35" s="78">
        <v>3</v>
      </c>
      <c r="AH35" s="78">
        <v>0.5</v>
      </c>
      <c r="AI35" s="78">
        <v>3</v>
      </c>
      <c r="AJ35" s="76" t="s">
        <v>51</v>
      </c>
      <c r="AK35" s="78">
        <v>160</v>
      </c>
      <c r="AL35" s="76" t="s">
        <v>124</v>
      </c>
      <c r="AM35" s="76" t="s">
        <v>124</v>
      </c>
      <c r="AN35" s="76" t="s">
        <v>124</v>
      </c>
      <c r="AO35" s="76" t="s">
        <v>124</v>
      </c>
      <c r="AP35" s="76" t="s">
        <v>124</v>
      </c>
      <c r="AQ35" s="76">
        <v>1123287</v>
      </c>
      <c r="AR35" s="76" t="s">
        <v>108</v>
      </c>
      <c r="AS35" s="76" t="s">
        <v>125</v>
      </c>
      <c r="AT35" s="76"/>
      <c r="AU35" s="76" t="s">
        <v>126</v>
      </c>
      <c r="AV35" s="199">
        <v>6094373017868</v>
      </c>
      <c r="AW35" s="76"/>
      <c r="AX35" s="76">
        <v>2025090176640190</v>
      </c>
      <c r="AY35" s="76" t="s">
        <v>199</v>
      </c>
      <c r="AZ35" s="76" t="s">
        <v>200</v>
      </c>
      <c r="BA35" s="76" t="s">
        <v>129</v>
      </c>
      <c r="BB35" s="76" t="s">
        <v>130</v>
      </c>
      <c r="BC35" s="76" t="s">
        <v>131</v>
      </c>
      <c r="BD35" s="76"/>
      <c r="BE35" s="76" t="s">
        <v>132</v>
      </c>
    </row>
    <row r="36" spans="2:57" x14ac:dyDescent="0.3">
      <c r="B36" s="22">
        <f t="shared" si="1"/>
        <v>31</v>
      </c>
      <c r="C36" s="109">
        <f t="shared" si="2"/>
        <v>45907</v>
      </c>
      <c r="D36" s="22">
        <f t="shared" si="3"/>
        <v>72220339034</v>
      </c>
      <c r="E36" s="22" t="str">
        <f t="shared" si="4"/>
        <v>PDE250054672</v>
      </c>
      <c r="F36" s="22" t="str">
        <f t="shared" si="5"/>
        <v>이은경</v>
      </c>
      <c r="G36" s="22" t="str">
        <f t="shared" si="6"/>
        <v>일반(목록배제,Normal-Manifest Exception)</v>
      </c>
      <c r="H36" s="22">
        <f t="shared" si="7"/>
        <v>118.44</v>
      </c>
      <c r="I36" s="22">
        <f t="shared" si="8"/>
        <v>1</v>
      </c>
      <c r="J36" s="40">
        <f t="shared" si="9"/>
        <v>1.5</v>
      </c>
      <c r="K36" s="40">
        <f t="shared" si="10"/>
        <v>0.5</v>
      </c>
      <c r="L36" s="40">
        <f t="shared" si="11"/>
        <v>1.5</v>
      </c>
      <c r="M36" s="23" t="str">
        <f t="shared" si="12"/>
        <v>PDE250054672</v>
      </c>
      <c r="N36" s="73">
        <f t="shared" si="13"/>
        <v>11200</v>
      </c>
      <c r="O36" s="88">
        <f>VLOOKUP(G36,MAPPING!$B$3:$D$11,3,0)</f>
        <v>1800</v>
      </c>
      <c r="P36" s="88">
        <f t="shared" si="14"/>
        <v>0</v>
      </c>
      <c r="Q36" s="88">
        <v>0</v>
      </c>
      <c r="R36" s="88" cm="1">
        <f t="array" ref="R36">IF(OR(ISNUMBER(SEARCH("대신대납",AE36)),ISNUMBER(SEARCH("대신 대납",AE36))),_xlfn.LET(
  _xlpm.s,AE36,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6" s="88">
        <f>IF(OR(ISNUMBER(SEARCH("대신대납",AE36)),ISNUMBER(SEARCH("대신 대납",AE36)),ISNUMBER(SEARCH("대신착불",AE36)),ISNUMBER(SEARCH("대신 착불",AE36))), 0,(I36*VLOOKUP(L36/I36,MAPPING!$B$22:$C$29,2,10)))</f>
        <v>0</v>
      </c>
      <c r="T36" s="88">
        <f>(IF(VLOOKUP(VLOOKUP(AK36,MAPPING!$B$15:$D$20,2,1),MAPPING!$C$15:$E$20,2,0)=7000,0,VLOOKUP(VLOOKUP(AK36,MAPPING!$B$15:$D$20,2,1),MAPPING!$C$15:$E$20,2,0)))</f>
        <v>0</v>
      </c>
      <c r="U36" s="88">
        <v>0</v>
      </c>
      <c r="V36" s="88">
        <f t="shared" si="15"/>
        <v>13000</v>
      </c>
      <c r="X36" s="103">
        <v>45907</v>
      </c>
      <c r="Y36" s="76" t="s">
        <v>123</v>
      </c>
      <c r="Z36" s="76">
        <v>72220339034</v>
      </c>
      <c r="AA36" s="76" t="s">
        <v>221</v>
      </c>
      <c r="AB36" s="76" t="s">
        <v>222</v>
      </c>
      <c r="AC36" s="76">
        <v>1058305759</v>
      </c>
      <c r="AD36" s="76">
        <v>21641</v>
      </c>
      <c r="AE36" s="76" t="s">
        <v>223</v>
      </c>
      <c r="AF36" s="77">
        <v>1</v>
      </c>
      <c r="AG36" s="78">
        <v>1.5</v>
      </c>
      <c r="AH36" s="78">
        <v>0.5</v>
      </c>
      <c r="AI36" s="78">
        <v>1.5</v>
      </c>
      <c r="AJ36" s="76" t="s">
        <v>49</v>
      </c>
      <c r="AK36" s="78">
        <v>118.44</v>
      </c>
      <c r="AL36" s="76" t="s">
        <v>124</v>
      </c>
      <c r="AM36" s="76" t="s">
        <v>124</v>
      </c>
      <c r="AN36" s="76" t="s">
        <v>124</v>
      </c>
      <c r="AO36" s="76" t="s">
        <v>124</v>
      </c>
      <c r="AP36" s="76" t="s">
        <v>124</v>
      </c>
      <c r="AQ36" s="76">
        <v>1123287</v>
      </c>
      <c r="AR36" s="76" t="s">
        <v>108</v>
      </c>
      <c r="AS36" s="76" t="s">
        <v>125</v>
      </c>
      <c r="AT36" s="76"/>
      <c r="AU36" s="76" t="s">
        <v>126</v>
      </c>
      <c r="AV36" s="199">
        <v>6094373016328</v>
      </c>
      <c r="AW36" s="76"/>
      <c r="AX36" s="76" t="s">
        <v>224</v>
      </c>
      <c r="AY36" s="76" t="s">
        <v>199</v>
      </c>
      <c r="AZ36" s="76" t="s">
        <v>200</v>
      </c>
      <c r="BA36" s="76" t="s">
        <v>129</v>
      </c>
      <c r="BB36" s="76" t="s">
        <v>130</v>
      </c>
      <c r="BC36" s="76" t="s">
        <v>131</v>
      </c>
      <c r="BD36" s="76"/>
      <c r="BE36" s="76" t="s">
        <v>132</v>
      </c>
    </row>
    <row r="37" spans="2:57" x14ac:dyDescent="0.3">
      <c r="B37" s="22">
        <f t="shared" si="1"/>
        <v>32</v>
      </c>
      <c r="C37" s="109">
        <f t="shared" si="2"/>
        <v>45907</v>
      </c>
      <c r="D37" s="22">
        <f t="shared" si="3"/>
        <v>72220339034</v>
      </c>
      <c r="E37" s="22" t="str">
        <f t="shared" si="4"/>
        <v>PDE250054674</v>
      </c>
      <c r="F37" s="22" t="str">
        <f t="shared" si="5"/>
        <v>최정미</v>
      </c>
      <c r="G37" s="22" t="str">
        <f t="shared" si="6"/>
        <v>목록(Manifest)</v>
      </c>
      <c r="H37" s="22">
        <f t="shared" si="7"/>
        <v>19</v>
      </c>
      <c r="I37" s="22">
        <f t="shared" si="8"/>
        <v>1</v>
      </c>
      <c r="J37" s="40">
        <f t="shared" si="9"/>
        <v>1.5</v>
      </c>
      <c r="K37" s="40">
        <f t="shared" si="10"/>
        <v>0.5</v>
      </c>
      <c r="L37" s="40">
        <f t="shared" si="11"/>
        <v>1.5</v>
      </c>
      <c r="M37" s="23" t="str">
        <f t="shared" si="12"/>
        <v>PDE250054674</v>
      </c>
      <c r="N37" s="73">
        <f t="shared" si="13"/>
        <v>11200</v>
      </c>
      <c r="O37" s="88">
        <f>VLOOKUP(G37,MAPPING!$B$3:$D$11,3,0)</f>
        <v>0</v>
      </c>
      <c r="P37" s="88">
        <f t="shared" si="14"/>
        <v>0</v>
      </c>
      <c r="Q37" s="88">
        <v>0</v>
      </c>
      <c r="R37" s="88" cm="1">
        <f t="array" ref="R37">IF(OR(ISNUMBER(SEARCH("대신대납",AE37)),ISNUMBER(SEARCH("대신 대납",AE37))),_xlfn.LET(
  _xlpm.s,AE37,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7" s="88">
        <f>IF(OR(ISNUMBER(SEARCH("대신대납",AE37)),ISNUMBER(SEARCH("대신 대납",AE37)),ISNUMBER(SEARCH("대신착불",AE37)),ISNUMBER(SEARCH("대신 착불",AE37))), 0,(I37*VLOOKUP(L37/I37,MAPPING!$B$22:$C$29,2,10)))</f>
        <v>0</v>
      </c>
      <c r="T37" s="88">
        <f>(IF(VLOOKUP(VLOOKUP(AK37,MAPPING!$B$15:$D$20,2,1),MAPPING!$C$15:$E$20,2,0)=7000,0,VLOOKUP(VLOOKUP(AK37,MAPPING!$B$15:$D$20,2,1),MAPPING!$C$15:$E$20,2,0)))</f>
        <v>0</v>
      </c>
      <c r="U37" s="88">
        <v>0</v>
      </c>
      <c r="V37" s="88">
        <f t="shared" si="15"/>
        <v>11200</v>
      </c>
      <c r="X37" s="103">
        <v>45907</v>
      </c>
      <c r="Y37" s="76" t="s">
        <v>123</v>
      </c>
      <c r="Z37" s="76">
        <v>72220339034</v>
      </c>
      <c r="AA37" s="76" t="s">
        <v>225</v>
      </c>
      <c r="AB37" s="76" t="s">
        <v>226</v>
      </c>
      <c r="AC37" s="76">
        <v>1074152726</v>
      </c>
      <c r="AD37" s="76">
        <v>31766</v>
      </c>
      <c r="AE37" s="76"/>
      <c r="AF37" s="77">
        <v>1</v>
      </c>
      <c r="AG37" s="78">
        <v>1.5</v>
      </c>
      <c r="AH37" s="78">
        <v>0.5</v>
      </c>
      <c r="AI37" s="78">
        <v>1.5</v>
      </c>
      <c r="AJ37" s="76" t="s">
        <v>48</v>
      </c>
      <c r="AK37" s="78">
        <v>19</v>
      </c>
      <c r="AL37" s="76" t="s">
        <v>124</v>
      </c>
      <c r="AM37" s="76" t="s">
        <v>124</v>
      </c>
      <c r="AN37" s="76" t="s">
        <v>124</v>
      </c>
      <c r="AO37" s="76" t="s">
        <v>124</v>
      </c>
      <c r="AP37" s="76" t="s">
        <v>124</v>
      </c>
      <c r="AQ37" s="76">
        <v>1123287</v>
      </c>
      <c r="AR37" s="76" t="s">
        <v>108</v>
      </c>
      <c r="AS37" s="76" t="s">
        <v>125</v>
      </c>
      <c r="AT37" s="76"/>
      <c r="AU37" s="76" t="s">
        <v>126</v>
      </c>
      <c r="AV37" s="199">
        <v>6094373016330</v>
      </c>
      <c r="AW37" s="76"/>
      <c r="AX37" s="76">
        <v>2025090340778350</v>
      </c>
      <c r="AY37" s="76" t="s">
        <v>199</v>
      </c>
      <c r="AZ37" s="76" t="s">
        <v>200</v>
      </c>
      <c r="BA37" s="76" t="s">
        <v>129</v>
      </c>
      <c r="BB37" s="76" t="s">
        <v>130</v>
      </c>
      <c r="BC37" s="76" t="s">
        <v>131</v>
      </c>
      <c r="BD37" s="76"/>
      <c r="BE37" s="76" t="s">
        <v>132</v>
      </c>
    </row>
    <row r="38" spans="2:57" x14ac:dyDescent="0.3">
      <c r="B38" s="22">
        <f t="shared" si="1"/>
        <v>33</v>
      </c>
      <c r="C38" s="109">
        <f t="shared" si="2"/>
        <v>45907</v>
      </c>
      <c r="D38" s="22">
        <f t="shared" si="3"/>
        <v>72220339034</v>
      </c>
      <c r="E38" s="22" t="str">
        <f t="shared" si="4"/>
        <v>PDE250054430</v>
      </c>
      <c r="F38" s="22" t="str">
        <f t="shared" si="5"/>
        <v>정미리</v>
      </c>
      <c r="G38" s="22" t="str">
        <f t="shared" si="6"/>
        <v>목록(Manifest)</v>
      </c>
      <c r="H38" s="22">
        <f t="shared" si="7"/>
        <v>10</v>
      </c>
      <c r="I38" s="22">
        <f t="shared" si="8"/>
        <v>1</v>
      </c>
      <c r="J38" s="40">
        <f t="shared" si="9"/>
        <v>0.5</v>
      </c>
      <c r="K38" s="40">
        <f t="shared" si="10"/>
        <v>0.5</v>
      </c>
      <c r="L38" s="40">
        <f t="shared" si="11"/>
        <v>0.5</v>
      </c>
      <c r="M38" s="23" t="str">
        <f t="shared" si="12"/>
        <v>PDE250054430</v>
      </c>
      <c r="N38" s="73">
        <f t="shared" si="13"/>
        <v>6100</v>
      </c>
      <c r="O38" s="88">
        <f>VLOOKUP(G38,MAPPING!$B$3:$D$11,3,0)</f>
        <v>0</v>
      </c>
      <c r="P38" s="88">
        <f t="shared" si="14"/>
        <v>0</v>
      </c>
      <c r="Q38" s="88">
        <v>0</v>
      </c>
      <c r="R38" s="88" cm="1">
        <f t="array" ref="R38">IF(OR(ISNUMBER(SEARCH("대신대납",AE38)),ISNUMBER(SEARCH("대신 대납",AE38))),_xlfn.LET(
  _xlpm.s,AE38,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8" s="88">
        <f>IF(OR(ISNUMBER(SEARCH("대신대납",AE38)),ISNUMBER(SEARCH("대신 대납",AE38)),ISNUMBER(SEARCH("대신착불",AE38)),ISNUMBER(SEARCH("대신 착불",AE38))), 0,(I38*VLOOKUP(L38/I38,MAPPING!$B$22:$C$29,2,10)))</f>
        <v>0</v>
      </c>
      <c r="T38" s="88">
        <f>(IF(VLOOKUP(VLOOKUP(AK38,MAPPING!$B$15:$D$20,2,1),MAPPING!$C$15:$E$20,2,0)=7000,0,VLOOKUP(VLOOKUP(AK38,MAPPING!$B$15:$D$20,2,1),MAPPING!$C$15:$E$20,2,0)))</f>
        <v>0</v>
      </c>
      <c r="U38" s="88">
        <v>0</v>
      </c>
      <c r="V38" s="88">
        <f t="shared" si="15"/>
        <v>6100</v>
      </c>
      <c r="X38" s="103">
        <v>45907</v>
      </c>
      <c r="Y38" s="76" t="s">
        <v>123</v>
      </c>
      <c r="Z38" s="76">
        <v>72220339034</v>
      </c>
      <c r="AA38" s="76" t="s">
        <v>227</v>
      </c>
      <c r="AB38" s="76" t="s">
        <v>228</v>
      </c>
      <c r="AC38" s="76">
        <v>1091116573</v>
      </c>
      <c r="AD38" s="76">
        <v>5236</v>
      </c>
      <c r="AE38" s="76"/>
      <c r="AF38" s="77">
        <v>1</v>
      </c>
      <c r="AG38" s="78">
        <v>0.5</v>
      </c>
      <c r="AH38" s="78">
        <v>0.5</v>
      </c>
      <c r="AI38" s="78">
        <v>0.5</v>
      </c>
      <c r="AJ38" s="76" t="s">
        <v>48</v>
      </c>
      <c r="AK38" s="78">
        <v>10</v>
      </c>
      <c r="AL38" s="76" t="s">
        <v>124</v>
      </c>
      <c r="AM38" s="76" t="s">
        <v>124</v>
      </c>
      <c r="AN38" s="76" t="s">
        <v>124</v>
      </c>
      <c r="AO38" s="76" t="s">
        <v>124</v>
      </c>
      <c r="AP38" s="76" t="s">
        <v>124</v>
      </c>
      <c r="AQ38" s="76">
        <v>1123287</v>
      </c>
      <c r="AR38" s="76" t="s">
        <v>108</v>
      </c>
      <c r="AS38" s="76" t="s">
        <v>125</v>
      </c>
      <c r="AT38" s="76"/>
      <c r="AU38" s="76" t="s">
        <v>126</v>
      </c>
      <c r="AV38" s="199">
        <v>6094373015270</v>
      </c>
      <c r="AW38" s="76"/>
      <c r="AX38" s="76">
        <v>2025083041682920</v>
      </c>
      <c r="AY38" s="76" t="s">
        <v>199</v>
      </c>
      <c r="AZ38" s="76" t="s">
        <v>200</v>
      </c>
      <c r="BA38" s="76" t="s">
        <v>129</v>
      </c>
      <c r="BB38" s="76" t="s">
        <v>130</v>
      </c>
      <c r="BC38" s="76" t="s">
        <v>131</v>
      </c>
      <c r="BD38" s="76"/>
      <c r="BE38" s="76" t="s">
        <v>132</v>
      </c>
    </row>
    <row r="39" spans="2:57" x14ac:dyDescent="0.3">
      <c r="B39" s="22">
        <f t="shared" si="1"/>
        <v>34</v>
      </c>
      <c r="C39" s="109">
        <f t="shared" si="2"/>
        <v>45907</v>
      </c>
      <c r="D39" s="22">
        <f t="shared" si="3"/>
        <v>72220339034</v>
      </c>
      <c r="E39" s="22" t="str">
        <f t="shared" si="4"/>
        <v>PDE250054433</v>
      </c>
      <c r="F39" s="22" t="str">
        <f t="shared" si="5"/>
        <v>이연수</v>
      </c>
      <c r="G39" s="22" t="str">
        <f t="shared" si="6"/>
        <v>일반(목록배제,Normal-Manifest Exception)</v>
      </c>
      <c r="H39" s="22">
        <f t="shared" si="7"/>
        <v>99</v>
      </c>
      <c r="I39" s="22">
        <f t="shared" si="8"/>
        <v>1</v>
      </c>
      <c r="J39" s="40">
        <f t="shared" si="9"/>
        <v>2</v>
      </c>
      <c r="K39" s="40">
        <f t="shared" si="10"/>
        <v>0.5</v>
      </c>
      <c r="L39" s="40">
        <f t="shared" si="11"/>
        <v>2</v>
      </c>
      <c r="M39" s="23" t="str">
        <f t="shared" si="12"/>
        <v>PDE250054433</v>
      </c>
      <c r="N39" s="73">
        <f t="shared" si="13"/>
        <v>13750</v>
      </c>
      <c r="O39" s="88">
        <f>VLOOKUP(G39,MAPPING!$B$3:$D$11,3,0)</f>
        <v>1800</v>
      </c>
      <c r="P39" s="88">
        <f t="shared" si="14"/>
        <v>0</v>
      </c>
      <c r="Q39" s="88">
        <v>0</v>
      </c>
      <c r="R39" s="88" cm="1">
        <f t="array" ref="R39">IF(OR(ISNUMBER(SEARCH("대신대납",AE39)),ISNUMBER(SEARCH("대신 대납",AE39))),_xlfn.LET(
  _xlpm.s,AE39,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39" s="88">
        <f>IF(OR(ISNUMBER(SEARCH("대신대납",AE39)),ISNUMBER(SEARCH("대신 대납",AE39)),ISNUMBER(SEARCH("대신착불",AE39)),ISNUMBER(SEARCH("대신 착불",AE39))), 0,(I39*VLOOKUP(L39/I39,MAPPING!$B$22:$C$29,2,10)))</f>
        <v>0</v>
      </c>
      <c r="T39" s="88">
        <f>(IF(VLOOKUP(VLOOKUP(AK39,MAPPING!$B$15:$D$20,2,1),MAPPING!$C$15:$E$20,2,0)=7000,0,VLOOKUP(VLOOKUP(AK39,MAPPING!$B$15:$D$20,2,1),MAPPING!$C$15:$E$20,2,0)))</f>
        <v>0</v>
      </c>
      <c r="U39" s="88">
        <v>0</v>
      </c>
      <c r="V39" s="88">
        <f t="shared" si="15"/>
        <v>15550</v>
      </c>
      <c r="X39" s="103">
        <v>45907</v>
      </c>
      <c r="Y39" s="76" t="s">
        <v>123</v>
      </c>
      <c r="Z39" s="76">
        <v>72220339034</v>
      </c>
      <c r="AA39" s="76" t="s">
        <v>229</v>
      </c>
      <c r="AB39" s="76" t="s">
        <v>147</v>
      </c>
      <c r="AC39" s="76">
        <v>1025504156</v>
      </c>
      <c r="AD39" s="76">
        <v>41455</v>
      </c>
      <c r="AE39" s="76"/>
      <c r="AF39" s="77">
        <v>1</v>
      </c>
      <c r="AG39" s="78">
        <v>2</v>
      </c>
      <c r="AH39" s="78">
        <v>0.5</v>
      </c>
      <c r="AI39" s="78">
        <v>2</v>
      </c>
      <c r="AJ39" s="76" t="s">
        <v>49</v>
      </c>
      <c r="AK39" s="78">
        <v>99</v>
      </c>
      <c r="AL39" s="76" t="s">
        <v>124</v>
      </c>
      <c r="AM39" s="76" t="s">
        <v>124</v>
      </c>
      <c r="AN39" s="76" t="s">
        <v>124</v>
      </c>
      <c r="AO39" s="76" t="s">
        <v>124</v>
      </c>
      <c r="AP39" s="76" t="s">
        <v>124</v>
      </c>
      <c r="AQ39" s="76">
        <v>1123287</v>
      </c>
      <c r="AR39" s="76" t="s">
        <v>108</v>
      </c>
      <c r="AS39" s="76" t="s">
        <v>125</v>
      </c>
      <c r="AT39" s="76"/>
      <c r="AU39" s="76" t="s">
        <v>126</v>
      </c>
      <c r="AV39" s="199">
        <v>6094373015273</v>
      </c>
      <c r="AW39" s="76"/>
      <c r="AX39" s="76">
        <v>2025090165694820</v>
      </c>
      <c r="AY39" s="76" t="s">
        <v>199</v>
      </c>
      <c r="AZ39" s="76" t="s">
        <v>200</v>
      </c>
      <c r="BA39" s="76" t="s">
        <v>129</v>
      </c>
      <c r="BB39" s="76" t="s">
        <v>130</v>
      </c>
      <c r="BC39" s="76" t="s">
        <v>131</v>
      </c>
      <c r="BD39" s="76"/>
      <c r="BE39" s="76" t="s">
        <v>132</v>
      </c>
    </row>
    <row r="40" spans="2:57" x14ac:dyDescent="0.3">
      <c r="B40" s="22">
        <f t="shared" si="1"/>
        <v>35</v>
      </c>
      <c r="C40" s="109">
        <f t="shared" si="2"/>
        <v>45911</v>
      </c>
      <c r="D40" s="22">
        <f t="shared" si="3"/>
        <v>18050238333</v>
      </c>
      <c r="E40" s="22" t="str">
        <f t="shared" si="4"/>
        <v>PDE250054671</v>
      </c>
      <c r="F40" s="22" t="str">
        <f t="shared" si="5"/>
        <v>권민정</v>
      </c>
      <c r="G40" s="22" t="str">
        <f t="shared" si="6"/>
        <v>목록(Manifest)</v>
      </c>
      <c r="H40" s="22">
        <f t="shared" si="7"/>
        <v>123.55</v>
      </c>
      <c r="I40" s="22">
        <f t="shared" si="8"/>
        <v>1</v>
      </c>
      <c r="J40" s="40">
        <f t="shared" si="9"/>
        <v>2.5</v>
      </c>
      <c r="K40" s="40">
        <f t="shared" si="10"/>
        <v>0.5</v>
      </c>
      <c r="L40" s="40">
        <f t="shared" si="11"/>
        <v>2.5</v>
      </c>
      <c r="M40" s="23" t="str">
        <f t="shared" si="12"/>
        <v>PDE250054671</v>
      </c>
      <c r="N40" s="73">
        <f t="shared" si="13"/>
        <v>16300</v>
      </c>
      <c r="O40" s="88">
        <f>VLOOKUP(G40,MAPPING!$B$3:$D$11,3,0)</f>
        <v>0</v>
      </c>
      <c r="P40" s="88">
        <f t="shared" si="14"/>
        <v>0</v>
      </c>
      <c r="Q40" s="88">
        <v>0</v>
      </c>
      <c r="R40" s="88" cm="1">
        <f t="array" ref="R40">IF(OR(ISNUMBER(SEARCH("대신대납",AE40)),ISNUMBER(SEARCH("대신 대납",AE40))),_xlfn.LET(
  _xlpm.s,AE40,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0" s="88">
        <f>IF(OR(ISNUMBER(SEARCH("대신대납",AE40)),ISNUMBER(SEARCH("대신 대납",AE40)),ISNUMBER(SEARCH("대신착불",AE40)),ISNUMBER(SEARCH("대신 착불",AE40))), 0,(I40*VLOOKUP(L40/I40,MAPPING!$B$22:$C$29,2,10)))</f>
        <v>500</v>
      </c>
      <c r="T40" s="88">
        <f>(IF(VLOOKUP(VLOOKUP(AK40,MAPPING!$B$15:$D$20,2,1),MAPPING!$C$15:$E$20,2,0)=7000,0,VLOOKUP(VLOOKUP(AK40,MAPPING!$B$15:$D$20,2,1),MAPPING!$C$15:$E$20,2,0)))</f>
        <v>0</v>
      </c>
      <c r="U40" s="88">
        <v>0</v>
      </c>
      <c r="V40" s="88">
        <f t="shared" si="15"/>
        <v>16800</v>
      </c>
      <c r="X40" s="103">
        <v>45911</v>
      </c>
      <c r="Y40" s="76" t="s">
        <v>123</v>
      </c>
      <c r="Z40" s="76">
        <v>18050238333</v>
      </c>
      <c r="AA40" s="76" t="s">
        <v>230</v>
      </c>
      <c r="AB40" s="76" t="s">
        <v>231</v>
      </c>
      <c r="AC40" s="76">
        <v>1053194108</v>
      </c>
      <c r="AD40" s="76">
        <v>63579</v>
      </c>
      <c r="AE40" s="76"/>
      <c r="AF40" s="77">
        <v>1</v>
      </c>
      <c r="AG40" s="78">
        <v>2.5</v>
      </c>
      <c r="AH40" s="78">
        <v>0.5</v>
      </c>
      <c r="AI40" s="78">
        <v>2.5</v>
      </c>
      <c r="AJ40" s="76" t="s">
        <v>48</v>
      </c>
      <c r="AK40" s="78">
        <v>123.55</v>
      </c>
      <c r="AL40" s="76" t="s">
        <v>124</v>
      </c>
      <c r="AM40" s="76" t="s">
        <v>124</v>
      </c>
      <c r="AN40" s="76" t="s">
        <v>124</v>
      </c>
      <c r="AO40" s="76" t="s">
        <v>124</v>
      </c>
      <c r="AP40" s="76" t="s">
        <v>124</v>
      </c>
      <c r="AQ40" s="76">
        <v>1123287</v>
      </c>
      <c r="AR40" s="76" t="s">
        <v>108</v>
      </c>
      <c r="AS40" s="76" t="s">
        <v>125</v>
      </c>
      <c r="AT40" s="76"/>
      <c r="AU40" s="76" t="s">
        <v>126</v>
      </c>
      <c r="AV40" s="199">
        <v>6094373016327</v>
      </c>
      <c r="AW40" s="76"/>
      <c r="AX40" s="76" t="s">
        <v>232</v>
      </c>
      <c r="AY40" s="76" t="s">
        <v>233</v>
      </c>
      <c r="AZ40" s="76" t="s">
        <v>128</v>
      </c>
      <c r="BA40" s="76" t="s">
        <v>129</v>
      </c>
      <c r="BB40" s="76" t="s">
        <v>130</v>
      </c>
      <c r="BC40" s="76" t="s">
        <v>131</v>
      </c>
      <c r="BD40" s="76"/>
      <c r="BE40" s="76" t="s">
        <v>132</v>
      </c>
    </row>
    <row r="41" spans="2:57" x14ac:dyDescent="0.3">
      <c r="B41" s="22">
        <f t="shared" si="1"/>
        <v>36</v>
      </c>
      <c r="C41" s="109">
        <f t="shared" si="2"/>
        <v>45911</v>
      </c>
      <c r="D41" s="22">
        <f t="shared" si="3"/>
        <v>18050238333</v>
      </c>
      <c r="E41" s="22" t="str">
        <f t="shared" si="4"/>
        <v>PDE250055580</v>
      </c>
      <c r="F41" s="22" t="str">
        <f t="shared" si="5"/>
        <v>박자영</v>
      </c>
      <c r="G41" s="22" t="str">
        <f t="shared" si="6"/>
        <v>목록(Manifest)</v>
      </c>
      <c r="H41" s="22">
        <f t="shared" si="7"/>
        <v>150</v>
      </c>
      <c r="I41" s="22">
        <f t="shared" si="8"/>
        <v>1</v>
      </c>
      <c r="J41" s="40">
        <f t="shared" si="9"/>
        <v>1</v>
      </c>
      <c r="K41" s="40">
        <f t="shared" si="10"/>
        <v>0.5</v>
      </c>
      <c r="L41" s="40">
        <f t="shared" si="11"/>
        <v>1</v>
      </c>
      <c r="M41" s="23" t="str">
        <f t="shared" si="12"/>
        <v>PDE250055580</v>
      </c>
      <c r="N41" s="73">
        <f t="shared" si="13"/>
        <v>8650</v>
      </c>
      <c r="O41" s="88">
        <f>VLOOKUP(G41,MAPPING!$B$3:$D$11,3,0)</f>
        <v>0</v>
      </c>
      <c r="P41" s="88">
        <f t="shared" si="14"/>
        <v>0</v>
      </c>
      <c r="Q41" s="88">
        <v>0</v>
      </c>
      <c r="R41" s="88" cm="1">
        <f t="array" ref="R41">IF(OR(ISNUMBER(SEARCH("대신대납",AE41)),ISNUMBER(SEARCH("대신 대납",AE41))),_xlfn.LET(
  _xlpm.s,AE41,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1" s="88">
        <f>IF(OR(ISNUMBER(SEARCH("대신대납",AE41)),ISNUMBER(SEARCH("대신 대납",AE41)),ISNUMBER(SEARCH("대신착불",AE41)),ISNUMBER(SEARCH("대신 착불",AE41))), 0,(I41*VLOOKUP(L41/I41,MAPPING!$B$22:$C$29,2,10)))</f>
        <v>0</v>
      </c>
      <c r="T41" s="88">
        <f>(IF(VLOOKUP(VLOOKUP(AK41,MAPPING!$B$15:$D$20,2,1),MAPPING!$C$15:$E$20,2,0)=7000,0,VLOOKUP(VLOOKUP(AK41,MAPPING!$B$15:$D$20,2,1),MAPPING!$C$15:$E$20,2,0)))</f>
        <v>0</v>
      </c>
      <c r="U41" s="88">
        <v>0</v>
      </c>
      <c r="V41" s="88">
        <f t="shared" si="15"/>
        <v>8650</v>
      </c>
      <c r="X41" s="103">
        <v>45911</v>
      </c>
      <c r="Y41" s="76" t="s">
        <v>123</v>
      </c>
      <c r="Z41" s="76">
        <v>18050238333</v>
      </c>
      <c r="AA41" s="76" t="s">
        <v>234</v>
      </c>
      <c r="AB41" s="76" t="s">
        <v>235</v>
      </c>
      <c r="AC41" s="76">
        <v>1042042000</v>
      </c>
      <c r="AD41" s="76">
        <v>12912</v>
      </c>
      <c r="AE41" s="76"/>
      <c r="AF41" s="77">
        <v>1</v>
      </c>
      <c r="AG41" s="78">
        <v>1</v>
      </c>
      <c r="AH41" s="78">
        <v>0.5</v>
      </c>
      <c r="AI41" s="78">
        <v>1</v>
      </c>
      <c r="AJ41" s="76" t="s">
        <v>48</v>
      </c>
      <c r="AK41" s="78">
        <v>150</v>
      </c>
      <c r="AL41" s="76" t="s">
        <v>124</v>
      </c>
      <c r="AM41" s="76" t="s">
        <v>124</v>
      </c>
      <c r="AN41" s="76" t="s">
        <v>124</v>
      </c>
      <c r="AO41" s="76" t="s">
        <v>124</v>
      </c>
      <c r="AP41" s="76" t="s">
        <v>124</v>
      </c>
      <c r="AQ41" s="76">
        <v>1123287</v>
      </c>
      <c r="AR41" s="76" t="s">
        <v>108</v>
      </c>
      <c r="AS41" s="76" t="s">
        <v>125</v>
      </c>
      <c r="AT41" s="76"/>
      <c r="AU41" s="76" t="s">
        <v>126</v>
      </c>
      <c r="AV41" s="199">
        <v>6094373021071</v>
      </c>
      <c r="AW41" s="76"/>
      <c r="AX41" s="76">
        <v>2025090859794620</v>
      </c>
      <c r="AY41" s="76" t="s">
        <v>233</v>
      </c>
      <c r="AZ41" s="76" t="s">
        <v>128</v>
      </c>
      <c r="BA41" s="76" t="s">
        <v>129</v>
      </c>
      <c r="BB41" s="76" t="s">
        <v>130</v>
      </c>
      <c r="BC41" s="76" t="s">
        <v>131</v>
      </c>
      <c r="BD41" s="76"/>
      <c r="BE41" s="76" t="s">
        <v>132</v>
      </c>
    </row>
    <row r="42" spans="2:57" x14ac:dyDescent="0.3">
      <c r="B42" s="22">
        <f t="shared" si="1"/>
        <v>37</v>
      </c>
      <c r="C42" s="109">
        <f t="shared" si="2"/>
        <v>45911</v>
      </c>
      <c r="D42" s="22">
        <f t="shared" si="3"/>
        <v>18050238333</v>
      </c>
      <c r="E42" s="22" t="str">
        <f t="shared" si="4"/>
        <v>PDE250055053</v>
      </c>
      <c r="F42" s="22" t="str">
        <f t="shared" si="5"/>
        <v>유지영</v>
      </c>
      <c r="G42" s="22" t="str">
        <f t="shared" si="6"/>
        <v>간이(Simple)</v>
      </c>
      <c r="H42" s="22">
        <f t="shared" si="7"/>
        <v>160</v>
      </c>
      <c r="I42" s="22">
        <f t="shared" si="8"/>
        <v>1</v>
      </c>
      <c r="J42" s="40">
        <f t="shared" si="9"/>
        <v>4</v>
      </c>
      <c r="K42" s="40">
        <f t="shared" si="10"/>
        <v>5</v>
      </c>
      <c r="L42" s="40">
        <f t="shared" si="11"/>
        <v>5</v>
      </c>
      <c r="M42" s="23" t="str">
        <f t="shared" si="12"/>
        <v>PDE250055053</v>
      </c>
      <c r="N42" s="73">
        <f t="shared" si="13"/>
        <v>29050</v>
      </c>
      <c r="O42" s="88">
        <f>VLOOKUP(G42,MAPPING!$B$3:$D$11,3,0)</f>
        <v>1800</v>
      </c>
      <c r="P42" s="88">
        <f t="shared" si="14"/>
        <v>0</v>
      </c>
      <c r="Q42" s="88">
        <v>0</v>
      </c>
      <c r="R42" s="88" cm="1">
        <f t="array" ref="R42">IF(OR(ISNUMBER(SEARCH("대신대납",AE42)),ISNUMBER(SEARCH("대신 대납",AE42))),_xlfn.LET(
  _xlpm.s,AE42,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2" s="88">
        <f>IF(OR(ISNUMBER(SEARCH("대신대납",AE42)),ISNUMBER(SEARCH("대신 대납",AE42)),ISNUMBER(SEARCH("대신착불",AE42)),ISNUMBER(SEARCH("대신 착불",AE42))), 0,(I42*VLOOKUP(L42/I42,MAPPING!$B$22:$C$29,2,10)))</f>
        <v>1000</v>
      </c>
      <c r="T42" s="88">
        <f>(IF(VLOOKUP(VLOOKUP(AK42,MAPPING!$B$15:$D$20,2,1),MAPPING!$C$15:$E$20,2,0)=7000,0,VLOOKUP(VLOOKUP(AK42,MAPPING!$B$15:$D$20,2,1),MAPPING!$C$15:$E$20,2,0)))</f>
        <v>0</v>
      </c>
      <c r="U42" s="88">
        <v>0</v>
      </c>
      <c r="V42" s="88">
        <f t="shared" si="15"/>
        <v>31850</v>
      </c>
      <c r="X42" s="103">
        <v>45911</v>
      </c>
      <c r="Y42" s="76" t="s">
        <v>123</v>
      </c>
      <c r="Z42" s="76">
        <v>18050238333</v>
      </c>
      <c r="AA42" s="76" t="s">
        <v>236</v>
      </c>
      <c r="AB42" s="76" t="s">
        <v>237</v>
      </c>
      <c r="AC42" s="76">
        <v>1072897280</v>
      </c>
      <c r="AD42" s="76">
        <v>57204</v>
      </c>
      <c r="AE42" s="76"/>
      <c r="AF42" s="77">
        <v>1</v>
      </c>
      <c r="AG42" s="78">
        <v>4</v>
      </c>
      <c r="AH42" s="78">
        <v>5</v>
      </c>
      <c r="AI42" s="78">
        <v>5</v>
      </c>
      <c r="AJ42" s="76" t="s">
        <v>51</v>
      </c>
      <c r="AK42" s="78">
        <v>160</v>
      </c>
      <c r="AL42" s="76" t="s">
        <v>124</v>
      </c>
      <c r="AM42" s="76" t="s">
        <v>124</v>
      </c>
      <c r="AN42" s="76" t="s">
        <v>124</v>
      </c>
      <c r="AO42" s="76" t="s">
        <v>124</v>
      </c>
      <c r="AP42" s="76" t="s">
        <v>124</v>
      </c>
      <c r="AQ42" s="76">
        <v>1123287</v>
      </c>
      <c r="AR42" s="76" t="s">
        <v>108</v>
      </c>
      <c r="AS42" s="76" t="s">
        <v>125</v>
      </c>
      <c r="AT42" s="76"/>
      <c r="AU42" s="76" t="s">
        <v>126</v>
      </c>
      <c r="AV42" s="199">
        <v>6094373017910</v>
      </c>
      <c r="AW42" s="76"/>
      <c r="AX42" s="76">
        <v>2025090341900930</v>
      </c>
      <c r="AY42" s="76" t="s">
        <v>233</v>
      </c>
      <c r="AZ42" s="76" t="s">
        <v>128</v>
      </c>
      <c r="BA42" s="76" t="s">
        <v>129</v>
      </c>
      <c r="BB42" s="76" t="s">
        <v>130</v>
      </c>
      <c r="BC42" s="76" t="s">
        <v>131</v>
      </c>
      <c r="BD42" s="76"/>
      <c r="BE42" s="76" t="s">
        <v>132</v>
      </c>
    </row>
    <row r="43" spans="2:57" x14ac:dyDescent="0.3">
      <c r="B43" s="22">
        <f t="shared" si="1"/>
        <v>38</v>
      </c>
      <c r="C43" s="109">
        <f t="shared" si="2"/>
        <v>45911</v>
      </c>
      <c r="D43" s="22">
        <f t="shared" si="3"/>
        <v>18050238333</v>
      </c>
      <c r="E43" s="22" t="str">
        <f t="shared" si="4"/>
        <v>PDE250055054</v>
      </c>
      <c r="F43" s="22" t="str">
        <f t="shared" si="5"/>
        <v>김영은</v>
      </c>
      <c r="G43" s="22" t="str">
        <f t="shared" si="6"/>
        <v>목록(Manifest)</v>
      </c>
      <c r="H43" s="22">
        <f t="shared" si="7"/>
        <v>150</v>
      </c>
      <c r="I43" s="22">
        <f t="shared" si="8"/>
        <v>1</v>
      </c>
      <c r="J43" s="40">
        <f t="shared" si="9"/>
        <v>5</v>
      </c>
      <c r="K43" s="40">
        <f t="shared" si="10"/>
        <v>0.8</v>
      </c>
      <c r="L43" s="40">
        <f t="shared" si="11"/>
        <v>5</v>
      </c>
      <c r="M43" s="23" t="str">
        <f t="shared" si="12"/>
        <v>PDE250055054</v>
      </c>
      <c r="N43" s="73">
        <f t="shared" si="13"/>
        <v>29050</v>
      </c>
      <c r="O43" s="88">
        <f>VLOOKUP(G43,MAPPING!$B$3:$D$11,3,0)</f>
        <v>0</v>
      </c>
      <c r="P43" s="88">
        <f t="shared" si="14"/>
        <v>0</v>
      </c>
      <c r="Q43" s="88">
        <v>0</v>
      </c>
      <c r="R43" s="88" cm="1">
        <f t="array" ref="R43">IF(OR(ISNUMBER(SEARCH("대신대납",AE43)),ISNUMBER(SEARCH("대신 대납",AE43))),_xlfn.LET(
  _xlpm.s,AE43,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3" s="88">
        <f>IF(OR(ISNUMBER(SEARCH("대신대납",AE43)),ISNUMBER(SEARCH("대신 대납",AE43)),ISNUMBER(SEARCH("대신착불",AE43)),ISNUMBER(SEARCH("대신 착불",AE43))), 0,(I43*VLOOKUP(L43/I43,MAPPING!$B$22:$C$29,2,10)))</f>
        <v>1000</v>
      </c>
      <c r="T43" s="88">
        <f>(IF(VLOOKUP(VLOOKUP(AK43,MAPPING!$B$15:$D$20,2,1),MAPPING!$C$15:$E$20,2,0)=7000,0,VLOOKUP(VLOOKUP(AK43,MAPPING!$B$15:$D$20,2,1),MAPPING!$C$15:$E$20,2,0)))</f>
        <v>0</v>
      </c>
      <c r="U43" s="88">
        <v>0</v>
      </c>
      <c r="V43" s="88">
        <f t="shared" si="15"/>
        <v>30050</v>
      </c>
      <c r="X43" s="103">
        <v>45911</v>
      </c>
      <c r="Y43" s="76" t="s">
        <v>123</v>
      </c>
      <c r="Z43" s="76">
        <v>18050238333</v>
      </c>
      <c r="AA43" s="76" t="s">
        <v>238</v>
      </c>
      <c r="AB43" s="76" t="s">
        <v>239</v>
      </c>
      <c r="AC43" s="76">
        <v>1020458422</v>
      </c>
      <c r="AD43" s="76">
        <v>47870</v>
      </c>
      <c r="AE43" s="76"/>
      <c r="AF43" s="77">
        <v>1</v>
      </c>
      <c r="AG43" s="78">
        <v>5</v>
      </c>
      <c r="AH43" s="78">
        <v>0.8</v>
      </c>
      <c r="AI43" s="78">
        <v>5</v>
      </c>
      <c r="AJ43" s="76" t="s">
        <v>48</v>
      </c>
      <c r="AK43" s="78">
        <v>150</v>
      </c>
      <c r="AL43" s="76" t="s">
        <v>124</v>
      </c>
      <c r="AM43" s="76" t="s">
        <v>124</v>
      </c>
      <c r="AN43" s="76" t="s">
        <v>124</v>
      </c>
      <c r="AO43" s="76" t="s">
        <v>124</v>
      </c>
      <c r="AP43" s="76" t="s">
        <v>124</v>
      </c>
      <c r="AQ43" s="76">
        <v>1123287</v>
      </c>
      <c r="AR43" s="76" t="s">
        <v>108</v>
      </c>
      <c r="AS43" s="76" t="s">
        <v>125</v>
      </c>
      <c r="AT43" s="76"/>
      <c r="AU43" s="76" t="s">
        <v>126</v>
      </c>
      <c r="AV43" s="199">
        <v>6094373017911</v>
      </c>
      <c r="AW43" s="76"/>
      <c r="AX43" s="76">
        <v>2025090350781050</v>
      </c>
      <c r="AY43" s="76" t="s">
        <v>233</v>
      </c>
      <c r="AZ43" s="76" t="s">
        <v>128</v>
      </c>
      <c r="BA43" s="76" t="s">
        <v>129</v>
      </c>
      <c r="BB43" s="76" t="s">
        <v>130</v>
      </c>
      <c r="BC43" s="76" t="s">
        <v>131</v>
      </c>
      <c r="BD43" s="76"/>
      <c r="BE43" s="76" t="s">
        <v>132</v>
      </c>
    </row>
    <row r="44" spans="2:57" x14ac:dyDescent="0.3">
      <c r="B44" s="22">
        <f t="shared" si="1"/>
        <v>39</v>
      </c>
      <c r="C44" s="109">
        <f t="shared" si="2"/>
        <v>45911</v>
      </c>
      <c r="D44" s="22">
        <f t="shared" si="3"/>
        <v>18050238333</v>
      </c>
      <c r="E44" s="22" t="str">
        <f t="shared" si="4"/>
        <v>PDE250055055</v>
      </c>
      <c r="F44" s="22" t="str">
        <f t="shared" si="5"/>
        <v>신혜선</v>
      </c>
      <c r="G44" s="22" t="str">
        <f t="shared" si="6"/>
        <v>목록(Manifest)</v>
      </c>
      <c r="H44" s="22">
        <f t="shared" si="7"/>
        <v>20</v>
      </c>
      <c r="I44" s="22">
        <f t="shared" si="8"/>
        <v>1</v>
      </c>
      <c r="J44" s="40">
        <f t="shared" si="9"/>
        <v>0.5</v>
      </c>
      <c r="K44" s="40">
        <f t="shared" si="10"/>
        <v>0.5</v>
      </c>
      <c r="L44" s="40">
        <f t="shared" si="11"/>
        <v>0.5</v>
      </c>
      <c r="M44" s="23" t="str">
        <f t="shared" si="12"/>
        <v>PDE250055055</v>
      </c>
      <c r="N44" s="73">
        <f t="shared" si="13"/>
        <v>6100</v>
      </c>
      <c r="O44" s="88">
        <f>VLOOKUP(G44,MAPPING!$B$3:$D$11,3,0)</f>
        <v>0</v>
      </c>
      <c r="P44" s="88">
        <f t="shared" si="14"/>
        <v>0</v>
      </c>
      <c r="Q44" s="88">
        <v>0</v>
      </c>
      <c r="R44" s="88" cm="1">
        <f t="array" ref="R44">IF(OR(ISNUMBER(SEARCH("대신대납",AE44)),ISNUMBER(SEARCH("대신 대납",AE44))),_xlfn.LET(
  _xlpm.s,AE44,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4" s="88">
        <f>IF(OR(ISNUMBER(SEARCH("대신대납",AE44)),ISNUMBER(SEARCH("대신 대납",AE44)),ISNUMBER(SEARCH("대신착불",AE44)),ISNUMBER(SEARCH("대신 착불",AE44))), 0,(I44*VLOOKUP(L44/I44,MAPPING!$B$22:$C$29,2,10)))</f>
        <v>0</v>
      </c>
      <c r="T44" s="88">
        <f>(IF(VLOOKUP(VLOOKUP(AK44,MAPPING!$B$15:$D$20,2,1),MAPPING!$C$15:$E$20,2,0)=7000,0,VLOOKUP(VLOOKUP(AK44,MAPPING!$B$15:$D$20,2,1),MAPPING!$C$15:$E$20,2,0)))</f>
        <v>0</v>
      </c>
      <c r="U44" s="88">
        <v>0</v>
      </c>
      <c r="V44" s="88">
        <f t="shared" si="15"/>
        <v>6100</v>
      </c>
      <c r="X44" s="103">
        <v>45911</v>
      </c>
      <c r="Y44" s="76" t="s">
        <v>123</v>
      </c>
      <c r="Z44" s="76">
        <v>18050238333</v>
      </c>
      <c r="AA44" s="76" t="s">
        <v>240</v>
      </c>
      <c r="AB44" s="76" t="s">
        <v>241</v>
      </c>
      <c r="AC44" s="76">
        <v>1093501757</v>
      </c>
      <c r="AD44" s="76">
        <v>41076</v>
      </c>
      <c r="AE44" s="76"/>
      <c r="AF44" s="77">
        <v>1</v>
      </c>
      <c r="AG44" s="78">
        <v>0.5</v>
      </c>
      <c r="AH44" s="78">
        <v>0.5</v>
      </c>
      <c r="AI44" s="78">
        <v>0.5</v>
      </c>
      <c r="AJ44" s="76" t="s">
        <v>48</v>
      </c>
      <c r="AK44" s="78">
        <v>20</v>
      </c>
      <c r="AL44" s="76" t="s">
        <v>124</v>
      </c>
      <c r="AM44" s="76" t="s">
        <v>124</v>
      </c>
      <c r="AN44" s="76" t="s">
        <v>124</v>
      </c>
      <c r="AO44" s="76" t="s">
        <v>124</v>
      </c>
      <c r="AP44" s="76" t="s">
        <v>124</v>
      </c>
      <c r="AQ44" s="76">
        <v>1123287</v>
      </c>
      <c r="AR44" s="76" t="s">
        <v>108</v>
      </c>
      <c r="AS44" s="76" t="s">
        <v>125</v>
      </c>
      <c r="AT44" s="76"/>
      <c r="AU44" s="76" t="s">
        <v>126</v>
      </c>
      <c r="AV44" s="199">
        <v>6094373017912</v>
      </c>
      <c r="AW44" s="76"/>
      <c r="AX44" s="76">
        <v>2025090215464170</v>
      </c>
      <c r="AY44" s="76" t="s">
        <v>233</v>
      </c>
      <c r="AZ44" s="76" t="s">
        <v>128</v>
      </c>
      <c r="BA44" s="76" t="s">
        <v>129</v>
      </c>
      <c r="BB44" s="76" t="s">
        <v>130</v>
      </c>
      <c r="BC44" s="76" t="s">
        <v>131</v>
      </c>
      <c r="BD44" s="76"/>
      <c r="BE44" s="76" t="s">
        <v>132</v>
      </c>
    </row>
    <row r="45" spans="2:57" x14ac:dyDescent="0.3">
      <c r="B45" s="22">
        <f t="shared" si="1"/>
        <v>40</v>
      </c>
      <c r="C45" s="109">
        <f t="shared" si="2"/>
        <v>45911</v>
      </c>
      <c r="D45" s="22">
        <f t="shared" si="3"/>
        <v>18050238333</v>
      </c>
      <c r="E45" s="22" t="str">
        <f t="shared" si="4"/>
        <v>PDE250055056</v>
      </c>
      <c r="F45" s="22" t="str">
        <f t="shared" si="5"/>
        <v>윤진실</v>
      </c>
      <c r="G45" s="22" t="str">
        <f t="shared" si="6"/>
        <v>목록(Manifest)</v>
      </c>
      <c r="H45" s="22">
        <f t="shared" si="7"/>
        <v>40</v>
      </c>
      <c r="I45" s="22">
        <f t="shared" si="8"/>
        <v>1</v>
      </c>
      <c r="J45" s="40">
        <f t="shared" si="9"/>
        <v>0.5</v>
      </c>
      <c r="K45" s="40">
        <f t="shared" si="10"/>
        <v>0.5</v>
      </c>
      <c r="L45" s="40">
        <f t="shared" si="11"/>
        <v>0.5</v>
      </c>
      <c r="M45" s="23" t="str">
        <f t="shared" si="12"/>
        <v>PDE250055056</v>
      </c>
      <c r="N45" s="73">
        <f t="shared" si="13"/>
        <v>6100</v>
      </c>
      <c r="O45" s="88">
        <f>VLOOKUP(G45,MAPPING!$B$3:$D$11,3,0)</f>
        <v>0</v>
      </c>
      <c r="P45" s="88">
        <f t="shared" si="14"/>
        <v>0</v>
      </c>
      <c r="Q45" s="88">
        <v>0</v>
      </c>
      <c r="R45" s="88" cm="1">
        <f t="array" ref="R45">IF(OR(ISNUMBER(SEARCH("대신대납",AE45)),ISNUMBER(SEARCH("대신 대납",AE45))),_xlfn.LET(
  _xlpm.s,AE45,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5" s="88">
        <f>IF(OR(ISNUMBER(SEARCH("대신대납",AE45)),ISNUMBER(SEARCH("대신 대납",AE45)),ISNUMBER(SEARCH("대신착불",AE45)),ISNUMBER(SEARCH("대신 착불",AE45))), 0,(I45*VLOOKUP(L45/I45,MAPPING!$B$22:$C$29,2,10)))</f>
        <v>0</v>
      </c>
      <c r="T45" s="88">
        <f>(IF(VLOOKUP(VLOOKUP(AK45,MAPPING!$B$15:$D$20,2,1),MAPPING!$C$15:$E$20,2,0)=7000,0,VLOOKUP(VLOOKUP(AK45,MAPPING!$B$15:$D$20,2,1),MAPPING!$C$15:$E$20,2,0)))</f>
        <v>0</v>
      </c>
      <c r="U45" s="88">
        <v>0</v>
      </c>
      <c r="V45" s="88">
        <f t="shared" si="15"/>
        <v>6100</v>
      </c>
      <c r="X45" s="103">
        <v>45911</v>
      </c>
      <c r="Y45" s="76" t="s">
        <v>123</v>
      </c>
      <c r="Z45" s="76">
        <v>18050238333</v>
      </c>
      <c r="AA45" s="76" t="s">
        <v>242</v>
      </c>
      <c r="AB45" s="76" t="s">
        <v>243</v>
      </c>
      <c r="AC45" s="76">
        <v>1035307356</v>
      </c>
      <c r="AD45" s="76">
        <v>4700</v>
      </c>
      <c r="AE45" s="76"/>
      <c r="AF45" s="77">
        <v>1</v>
      </c>
      <c r="AG45" s="78">
        <v>0.5</v>
      </c>
      <c r="AH45" s="78">
        <v>0.5</v>
      </c>
      <c r="AI45" s="78">
        <v>0.5</v>
      </c>
      <c r="AJ45" s="76" t="s">
        <v>48</v>
      </c>
      <c r="AK45" s="78">
        <v>40</v>
      </c>
      <c r="AL45" s="76" t="s">
        <v>124</v>
      </c>
      <c r="AM45" s="76" t="s">
        <v>124</v>
      </c>
      <c r="AN45" s="76" t="s">
        <v>124</v>
      </c>
      <c r="AO45" s="76" t="s">
        <v>124</v>
      </c>
      <c r="AP45" s="76" t="s">
        <v>124</v>
      </c>
      <c r="AQ45" s="76">
        <v>1123287</v>
      </c>
      <c r="AR45" s="76" t="s">
        <v>108</v>
      </c>
      <c r="AS45" s="76" t="s">
        <v>125</v>
      </c>
      <c r="AT45" s="76"/>
      <c r="AU45" s="76" t="s">
        <v>126</v>
      </c>
      <c r="AV45" s="199">
        <v>6094373017913</v>
      </c>
      <c r="AW45" s="76"/>
      <c r="AX45" s="76">
        <v>2025090227031930</v>
      </c>
      <c r="AY45" s="76" t="s">
        <v>233</v>
      </c>
      <c r="AZ45" s="76" t="s">
        <v>128</v>
      </c>
      <c r="BA45" s="76" t="s">
        <v>129</v>
      </c>
      <c r="BB45" s="76" t="s">
        <v>130</v>
      </c>
      <c r="BC45" s="76" t="s">
        <v>131</v>
      </c>
      <c r="BD45" s="76"/>
      <c r="BE45" s="76" t="s">
        <v>132</v>
      </c>
    </row>
    <row r="46" spans="2:57" x14ac:dyDescent="0.3">
      <c r="B46" s="22">
        <f t="shared" si="1"/>
        <v>41</v>
      </c>
      <c r="C46" s="109">
        <f t="shared" si="2"/>
        <v>45911</v>
      </c>
      <c r="D46" s="22">
        <f t="shared" si="3"/>
        <v>18050238333</v>
      </c>
      <c r="E46" s="22" t="str">
        <f t="shared" si="4"/>
        <v>PDE250055057</v>
      </c>
      <c r="F46" s="22" t="str">
        <f t="shared" si="5"/>
        <v>신정은</v>
      </c>
      <c r="G46" s="22" t="str">
        <f t="shared" si="6"/>
        <v>일반(목록배제,Normal-Manifest Exception)</v>
      </c>
      <c r="H46" s="22">
        <f t="shared" si="7"/>
        <v>30</v>
      </c>
      <c r="I46" s="22">
        <f t="shared" si="8"/>
        <v>1</v>
      </c>
      <c r="J46" s="40">
        <f t="shared" si="9"/>
        <v>0.5</v>
      </c>
      <c r="K46" s="40">
        <f t="shared" si="10"/>
        <v>0.5</v>
      </c>
      <c r="L46" s="40">
        <f t="shared" si="11"/>
        <v>0.5</v>
      </c>
      <c r="M46" s="23" t="str">
        <f t="shared" si="12"/>
        <v>PDE250055057</v>
      </c>
      <c r="N46" s="73">
        <f t="shared" si="13"/>
        <v>6100</v>
      </c>
      <c r="O46" s="88">
        <f>VLOOKUP(G46,MAPPING!$B$3:$D$11,3,0)</f>
        <v>1800</v>
      </c>
      <c r="P46" s="88">
        <f t="shared" si="14"/>
        <v>0</v>
      </c>
      <c r="Q46" s="88">
        <v>0</v>
      </c>
      <c r="R46" s="88" cm="1">
        <f t="array" ref="R46">IF(OR(ISNUMBER(SEARCH("대신대납",AE46)),ISNUMBER(SEARCH("대신 대납",AE46))),_xlfn.LET(
  _xlpm.s,AE46,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6" s="88">
        <f>IF(OR(ISNUMBER(SEARCH("대신대납",AE46)),ISNUMBER(SEARCH("대신 대납",AE46)),ISNUMBER(SEARCH("대신착불",AE46)),ISNUMBER(SEARCH("대신 착불",AE46))), 0,(I46*VLOOKUP(L46/I46,MAPPING!$B$22:$C$29,2,10)))</f>
        <v>0</v>
      </c>
      <c r="T46" s="88">
        <f>(IF(VLOOKUP(VLOOKUP(AK46,MAPPING!$B$15:$D$20,2,1),MAPPING!$C$15:$E$20,2,0)=7000,0,VLOOKUP(VLOOKUP(AK46,MAPPING!$B$15:$D$20,2,1),MAPPING!$C$15:$E$20,2,0)))</f>
        <v>0</v>
      </c>
      <c r="U46" s="88">
        <v>0</v>
      </c>
      <c r="V46" s="88">
        <f t="shared" si="15"/>
        <v>7900</v>
      </c>
      <c r="X46" s="103">
        <v>45911</v>
      </c>
      <c r="Y46" s="76" t="s">
        <v>123</v>
      </c>
      <c r="Z46" s="76">
        <v>18050238333</v>
      </c>
      <c r="AA46" s="76" t="s">
        <v>244</v>
      </c>
      <c r="AB46" s="76" t="s">
        <v>245</v>
      </c>
      <c r="AC46" s="76">
        <v>1080252595</v>
      </c>
      <c r="AD46" s="76">
        <v>12252</v>
      </c>
      <c r="AE46" s="76"/>
      <c r="AF46" s="77">
        <v>1</v>
      </c>
      <c r="AG46" s="78">
        <v>0.5</v>
      </c>
      <c r="AH46" s="78">
        <v>0.5</v>
      </c>
      <c r="AI46" s="78">
        <v>0.5</v>
      </c>
      <c r="AJ46" s="76" t="s">
        <v>49</v>
      </c>
      <c r="AK46" s="78">
        <v>30</v>
      </c>
      <c r="AL46" s="76" t="s">
        <v>124</v>
      </c>
      <c r="AM46" s="76" t="s">
        <v>124</v>
      </c>
      <c r="AN46" s="76" t="s">
        <v>124</v>
      </c>
      <c r="AO46" s="76" t="s">
        <v>124</v>
      </c>
      <c r="AP46" s="76" t="s">
        <v>124</v>
      </c>
      <c r="AQ46" s="76">
        <v>1123287</v>
      </c>
      <c r="AR46" s="76" t="s">
        <v>108</v>
      </c>
      <c r="AS46" s="76" t="s">
        <v>125</v>
      </c>
      <c r="AT46" s="76"/>
      <c r="AU46" s="76" t="s">
        <v>126</v>
      </c>
      <c r="AV46" s="199">
        <v>6094373017914</v>
      </c>
      <c r="AW46" s="76"/>
      <c r="AX46" s="76">
        <v>2025090332531440</v>
      </c>
      <c r="AY46" s="76" t="s">
        <v>233</v>
      </c>
      <c r="AZ46" s="76" t="s">
        <v>128</v>
      </c>
      <c r="BA46" s="76" t="s">
        <v>129</v>
      </c>
      <c r="BB46" s="76" t="s">
        <v>130</v>
      </c>
      <c r="BC46" s="76" t="s">
        <v>131</v>
      </c>
      <c r="BD46" s="76"/>
      <c r="BE46" s="76" t="s">
        <v>132</v>
      </c>
    </row>
    <row r="47" spans="2:57" x14ac:dyDescent="0.3">
      <c r="B47" s="22">
        <f t="shared" si="1"/>
        <v>42</v>
      </c>
      <c r="C47" s="109">
        <f t="shared" si="2"/>
        <v>45911</v>
      </c>
      <c r="D47" s="22">
        <f t="shared" si="3"/>
        <v>18050238333</v>
      </c>
      <c r="E47" s="22" t="str">
        <f t="shared" si="4"/>
        <v>PDE250055058</v>
      </c>
      <c r="F47" s="22" t="str">
        <f t="shared" si="5"/>
        <v>이해서</v>
      </c>
      <c r="G47" s="22" t="str">
        <f t="shared" si="6"/>
        <v>일반(목록배제,Normal-Manifest Exception)</v>
      </c>
      <c r="H47" s="22">
        <f t="shared" si="7"/>
        <v>52</v>
      </c>
      <c r="I47" s="22">
        <f t="shared" si="8"/>
        <v>1</v>
      </c>
      <c r="J47" s="40">
        <f t="shared" si="9"/>
        <v>0.5</v>
      </c>
      <c r="K47" s="40">
        <f t="shared" si="10"/>
        <v>0.5</v>
      </c>
      <c r="L47" s="40">
        <f t="shared" si="11"/>
        <v>0.5</v>
      </c>
      <c r="M47" s="23" t="str">
        <f t="shared" si="12"/>
        <v>PDE250055058</v>
      </c>
      <c r="N47" s="73">
        <f t="shared" si="13"/>
        <v>6100</v>
      </c>
      <c r="O47" s="88">
        <f>VLOOKUP(G47,MAPPING!$B$3:$D$11,3,0)</f>
        <v>1800</v>
      </c>
      <c r="P47" s="88">
        <f t="shared" si="14"/>
        <v>0</v>
      </c>
      <c r="Q47" s="88">
        <v>0</v>
      </c>
      <c r="R47" s="88" cm="1">
        <f t="array" ref="R47">IF(OR(ISNUMBER(SEARCH("대신대납",AE47)),ISNUMBER(SEARCH("대신 대납",AE47))),_xlfn.LET(
  _xlpm.s,AE47,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7" s="88">
        <f>IF(OR(ISNUMBER(SEARCH("대신대납",AE47)),ISNUMBER(SEARCH("대신 대납",AE47)),ISNUMBER(SEARCH("대신착불",AE47)),ISNUMBER(SEARCH("대신 착불",AE47))), 0,(I47*VLOOKUP(L47/I47,MAPPING!$B$22:$C$29,2,10)))</f>
        <v>0</v>
      </c>
      <c r="T47" s="88">
        <f>(IF(VLOOKUP(VLOOKUP(AK47,MAPPING!$B$15:$D$20,2,1),MAPPING!$C$15:$E$20,2,0)=7000,0,VLOOKUP(VLOOKUP(AK47,MAPPING!$B$15:$D$20,2,1),MAPPING!$C$15:$E$20,2,0)))</f>
        <v>0</v>
      </c>
      <c r="U47" s="88">
        <v>0</v>
      </c>
      <c r="V47" s="88">
        <f t="shared" si="15"/>
        <v>7900</v>
      </c>
      <c r="X47" s="103">
        <v>45911</v>
      </c>
      <c r="Y47" s="76" t="s">
        <v>123</v>
      </c>
      <c r="Z47" s="76">
        <v>18050238333</v>
      </c>
      <c r="AA47" s="76" t="s">
        <v>246</v>
      </c>
      <c r="AB47" s="76" t="s">
        <v>247</v>
      </c>
      <c r="AC47" s="76">
        <v>1053900350</v>
      </c>
      <c r="AD47" s="76">
        <v>17084</v>
      </c>
      <c r="AE47" s="76"/>
      <c r="AF47" s="77">
        <v>1</v>
      </c>
      <c r="AG47" s="78">
        <v>0.5</v>
      </c>
      <c r="AH47" s="78">
        <v>0.5</v>
      </c>
      <c r="AI47" s="78">
        <v>0.5</v>
      </c>
      <c r="AJ47" s="76" t="s">
        <v>49</v>
      </c>
      <c r="AK47" s="78">
        <v>52</v>
      </c>
      <c r="AL47" s="76" t="s">
        <v>124</v>
      </c>
      <c r="AM47" s="76" t="s">
        <v>124</v>
      </c>
      <c r="AN47" s="76" t="s">
        <v>124</v>
      </c>
      <c r="AO47" s="76" t="s">
        <v>124</v>
      </c>
      <c r="AP47" s="76" t="s">
        <v>124</v>
      </c>
      <c r="AQ47" s="76">
        <v>1123287</v>
      </c>
      <c r="AR47" s="76" t="s">
        <v>108</v>
      </c>
      <c r="AS47" s="76" t="s">
        <v>125</v>
      </c>
      <c r="AT47" s="76"/>
      <c r="AU47" s="76" t="s">
        <v>126</v>
      </c>
      <c r="AV47" s="199">
        <v>6094373017915</v>
      </c>
      <c r="AW47" s="76"/>
      <c r="AX47" s="76">
        <v>2025090334582700</v>
      </c>
      <c r="AY47" s="76" t="s">
        <v>233</v>
      </c>
      <c r="AZ47" s="76" t="s">
        <v>128</v>
      </c>
      <c r="BA47" s="76" t="s">
        <v>129</v>
      </c>
      <c r="BB47" s="76" t="s">
        <v>130</v>
      </c>
      <c r="BC47" s="76" t="s">
        <v>131</v>
      </c>
      <c r="BD47" s="76"/>
      <c r="BE47" s="76" t="s">
        <v>132</v>
      </c>
    </row>
    <row r="48" spans="2:57" x14ac:dyDescent="0.3">
      <c r="B48" s="22">
        <f t="shared" si="1"/>
        <v>43</v>
      </c>
      <c r="C48" s="109">
        <f t="shared" si="2"/>
        <v>45911</v>
      </c>
      <c r="D48" s="22">
        <f t="shared" si="3"/>
        <v>18050238333</v>
      </c>
      <c r="E48" s="22" t="str">
        <f t="shared" si="4"/>
        <v>PDE250055059</v>
      </c>
      <c r="F48" s="22" t="str">
        <f t="shared" si="5"/>
        <v>한은영</v>
      </c>
      <c r="G48" s="22" t="str">
        <f t="shared" si="6"/>
        <v>일반(목록배제,Normal-Manifest Exception)</v>
      </c>
      <c r="H48" s="22">
        <f t="shared" si="7"/>
        <v>30</v>
      </c>
      <c r="I48" s="22">
        <f t="shared" si="8"/>
        <v>1</v>
      </c>
      <c r="J48" s="40">
        <f t="shared" si="9"/>
        <v>0.5</v>
      </c>
      <c r="K48" s="40">
        <f t="shared" si="10"/>
        <v>0.5</v>
      </c>
      <c r="L48" s="40">
        <f t="shared" si="11"/>
        <v>0.5</v>
      </c>
      <c r="M48" s="23" t="str">
        <f t="shared" si="12"/>
        <v>PDE250055059</v>
      </c>
      <c r="N48" s="73">
        <f t="shared" si="13"/>
        <v>6100</v>
      </c>
      <c r="O48" s="88">
        <f>VLOOKUP(G48,MAPPING!$B$3:$D$11,3,0)</f>
        <v>1800</v>
      </c>
      <c r="P48" s="88">
        <f t="shared" si="14"/>
        <v>0</v>
      </c>
      <c r="Q48" s="88">
        <v>0</v>
      </c>
      <c r="R48" s="88" cm="1">
        <f t="array" ref="R48">IF(OR(ISNUMBER(SEARCH("대신대납",AE48)),ISNUMBER(SEARCH("대신 대납",AE48))),_xlfn.LET(
  _xlpm.s,AE48,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8" s="88">
        <f>IF(OR(ISNUMBER(SEARCH("대신대납",AE48)),ISNUMBER(SEARCH("대신 대납",AE48)),ISNUMBER(SEARCH("대신착불",AE48)),ISNUMBER(SEARCH("대신 착불",AE48))), 0,(I48*VLOOKUP(L48/I48,MAPPING!$B$22:$C$29,2,10)))</f>
        <v>0</v>
      </c>
      <c r="T48" s="88">
        <f>(IF(VLOOKUP(VLOOKUP(AK48,MAPPING!$B$15:$D$20,2,1),MAPPING!$C$15:$E$20,2,0)=7000,0,VLOOKUP(VLOOKUP(AK48,MAPPING!$B$15:$D$20,2,1),MAPPING!$C$15:$E$20,2,0)))</f>
        <v>0</v>
      </c>
      <c r="U48" s="88">
        <v>0</v>
      </c>
      <c r="V48" s="88">
        <f t="shared" si="15"/>
        <v>7900</v>
      </c>
      <c r="X48" s="103">
        <v>45911</v>
      </c>
      <c r="Y48" s="76" t="s">
        <v>123</v>
      </c>
      <c r="Z48" s="76">
        <v>18050238333</v>
      </c>
      <c r="AA48" s="76" t="s">
        <v>248</v>
      </c>
      <c r="AB48" s="76" t="s">
        <v>249</v>
      </c>
      <c r="AC48" s="76">
        <v>1054117801</v>
      </c>
      <c r="AD48" s="76">
        <v>16007</v>
      </c>
      <c r="AE48" s="76"/>
      <c r="AF48" s="77">
        <v>1</v>
      </c>
      <c r="AG48" s="78">
        <v>0.5</v>
      </c>
      <c r="AH48" s="78">
        <v>0.5</v>
      </c>
      <c r="AI48" s="78">
        <v>0.5</v>
      </c>
      <c r="AJ48" s="76" t="s">
        <v>49</v>
      </c>
      <c r="AK48" s="78">
        <v>30</v>
      </c>
      <c r="AL48" s="76" t="s">
        <v>124</v>
      </c>
      <c r="AM48" s="76" t="s">
        <v>124</v>
      </c>
      <c r="AN48" s="76" t="s">
        <v>124</v>
      </c>
      <c r="AO48" s="76" t="s">
        <v>124</v>
      </c>
      <c r="AP48" s="76" t="s">
        <v>124</v>
      </c>
      <c r="AQ48" s="76">
        <v>1123287</v>
      </c>
      <c r="AR48" s="76" t="s">
        <v>108</v>
      </c>
      <c r="AS48" s="76" t="s">
        <v>125</v>
      </c>
      <c r="AT48" s="76"/>
      <c r="AU48" s="76" t="s">
        <v>126</v>
      </c>
      <c r="AV48" s="199">
        <v>6094373017916</v>
      </c>
      <c r="AW48" s="76"/>
      <c r="AX48" s="76">
        <v>2025090353885480</v>
      </c>
      <c r="AY48" s="76" t="s">
        <v>233</v>
      </c>
      <c r="AZ48" s="76" t="s">
        <v>128</v>
      </c>
      <c r="BA48" s="76" t="s">
        <v>129</v>
      </c>
      <c r="BB48" s="76" t="s">
        <v>130</v>
      </c>
      <c r="BC48" s="76" t="s">
        <v>131</v>
      </c>
      <c r="BD48" s="76"/>
      <c r="BE48" s="76" t="s">
        <v>132</v>
      </c>
    </row>
    <row r="49" spans="2:57" x14ac:dyDescent="0.3">
      <c r="B49" s="22">
        <f t="shared" si="1"/>
        <v>44</v>
      </c>
      <c r="C49" s="109">
        <f t="shared" si="2"/>
        <v>45911</v>
      </c>
      <c r="D49" s="22">
        <f t="shared" si="3"/>
        <v>18050238333</v>
      </c>
      <c r="E49" s="22" t="str">
        <f t="shared" si="4"/>
        <v>PDE250055060</v>
      </c>
      <c r="F49" s="22" t="str">
        <f t="shared" si="5"/>
        <v>이연수</v>
      </c>
      <c r="G49" s="22" t="str">
        <f t="shared" si="6"/>
        <v>일반(목록배제,Normal-Manifest Exception)</v>
      </c>
      <c r="H49" s="22">
        <f t="shared" si="7"/>
        <v>42</v>
      </c>
      <c r="I49" s="22">
        <f t="shared" si="8"/>
        <v>1</v>
      </c>
      <c r="J49" s="40">
        <f t="shared" si="9"/>
        <v>1</v>
      </c>
      <c r="K49" s="40">
        <f t="shared" si="10"/>
        <v>0.5</v>
      </c>
      <c r="L49" s="40">
        <f t="shared" si="11"/>
        <v>1</v>
      </c>
      <c r="M49" s="23" t="str">
        <f t="shared" si="12"/>
        <v>PDE250055060</v>
      </c>
      <c r="N49" s="73">
        <f t="shared" si="13"/>
        <v>8650</v>
      </c>
      <c r="O49" s="88">
        <f>VLOOKUP(G49,MAPPING!$B$3:$D$11,3,0)</f>
        <v>1800</v>
      </c>
      <c r="P49" s="88">
        <f t="shared" si="14"/>
        <v>0</v>
      </c>
      <c r="Q49" s="88">
        <v>0</v>
      </c>
      <c r="R49" s="88" cm="1">
        <f t="array" ref="R49">IF(OR(ISNUMBER(SEARCH("대신대납",AE49)),ISNUMBER(SEARCH("대신 대납",AE49))),_xlfn.LET(
  _xlpm.s,AE49,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49" s="88">
        <f>IF(OR(ISNUMBER(SEARCH("대신대납",AE49)),ISNUMBER(SEARCH("대신 대납",AE49)),ISNUMBER(SEARCH("대신착불",AE49)),ISNUMBER(SEARCH("대신 착불",AE49))), 0,(I49*VLOOKUP(L49/I49,MAPPING!$B$22:$C$29,2,10)))</f>
        <v>0</v>
      </c>
      <c r="T49" s="88">
        <f>(IF(VLOOKUP(VLOOKUP(AK49,MAPPING!$B$15:$D$20,2,1),MAPPING!$C$15:$E$20,2,0)=7000,0,VLOOKUP(VLOOKUP(AK49,MAPPING!$B$15:$D$20,2,1),MAPPING!$C$15:$E$20,2,0)))</f>
        <v>0</v>
      </c>
      <c r="U49" s="88">
        <v>0</v>
      </c>
      <c r="V49" s="88">
        <f t="shared" si="15"/>
        <v>10450</v>
      </c>
      <c r="X49" s="103">
        <v>45911</v>
      </c>
      <c r="Y49" s="76" t="s">
        <v>123</v>
      </c>
      <c r="Z49" s="76">
        <v>18050238333</v>
      </c>
      <c r="AA49" s="76" t="s">
        <v>250</v>
      </c>
      <c r="AB49" s="76" t="s">
        <v>147</v>
      </c>
      <c r="AC49" s="76">
        <v>1025504156</v>
      </c>
      <c r="AD49" s="76">
        <v>41455</v>
      </c>
      <c r="AE49" s="76"/>
      <c r="AF49" s="77">
        <v>1</v>
      </c>
      <c r="AG49" s="78">
        <v>1</v>
      </c>
      <c r="AH49" s="78">
        <v>0.5</v>
      </c>
      <c r="AI49" s="78">
        <v>1</v>
      </c>
      <c r="AJ49" s="76" t="s">
        <v>49</v>
      </c>
      <c r="AK49" s="78">
        <v>42</v>
      </c>
      <c r="AL49" s="76" t="s">
        <v>124</v>
      </c>
      <c r="AM49" s="76" t="s">
        <v>124</v>
      </c>
      <c r="AN49" s="76" t="s">
        <v>124</v>
      </c>
      <c r="AO49" s="76" t="s">
        <v>124</v>
      </c>
      <c r="AP49" s="76" t="s">
        <v>124</v>
      </c>
      <c r="AQ49" s="76">
        <v>1123287</v>
      </c>
      <c r="AR49" s="76" t="s">
        <v>108</v>
      </c>
      <c r="AS49" s="76" t="s">
        <v>125</v>
      </c>
      <c r="AT49" s="76"/>
      <c r="AU49" s="76" t="s">
        <v>126</v>
      </c>
      <c r="AV49" s="199">
        <v>6094373017917</v>
      </c>
      <c r="AW49" s="76"/>
      <c r="AX49" s="76" t="s">
        <v>251</v>
      </c>
      <c r="AY49" s="76" t="s">
        <v>233</v>
      </c>
      <c r="AZ49" s="76" t="s">
        <v>128</v>
      </c>
      <c r="BA49" s="76" t="s">
        <v>129</v>
      </c>
      <c r="BB49" s="76" t="s">
        <v>130</v>
      </c>
      <c r="BC49" s="76" t="s">
        <v>131</v>
      </c>
      <c r="BD49" s="76"/>
      <c r="BE49" s="76" t="s">
        <v>132</v>
      </c>
    </row>
    <row r="50" spans="2:57" x14ac:dyDescent="0.3">
      <c r="B50" s="22">
        <f t="shared" si="1"/>
        <v>45</v>
      </c>
      <c r="C50" s="109">
        <f t="shared" si="2"/>
        <v>45911</v>
      </c>
      <c r="D50" s="22">
        <f t="shared" si="3"/>
        <v>18050238333</v>
      </c>
      <c r="E50" s="22" t="str">
        <f t="shared" si="4"/>
        <v>PDE250055585</v>
      </c>
      <c r="F50" s="22" t="str">
        <f t="shared" si="5"/>
        <v>박정숙</v>
      </c>
      <c r="G50" s="22" t="str">
        <f t="shared" si="6"/>
        <v>일반(목록배제,Normal-Manifest Exception)</v>
      </c>
      <c r="H50" s="22">
        <f t="shared" si="7"/>
        <v>30</v>
      </c>
      <c r="I50" s="22">
        <f t="shared" si="8"/>
        <v>1</v>
      </c>
      <c r="J50" s="40">
        <f t="shared" si="9"/>
        <v>1</v>
      </c>
      <c r="K50" s="40">
        <f t="shared" si="10"/>
        <v>0.5</v>
      </c>
      <c r="L50" s="40">
        <f t="shared" si="11"/>
        <v>1</v>
      </c>
      <c r="M50" s="23" t="str">
        <f t="shared" si="12"/>
        <v>PDE250055585</v>
      </c>
      <c r="N50" s="73">
        <f t="shared" si="13"/>
        <v>8650</v>
      </c>
      <c r="O50" s="88">
        <f>VLOOKUP(G50,MAPPING!$B$3:$D$11,3,0)</f>
        <v>1800</v>
      </c>
      <c r="P50" s="88">
        <f t="shared" si="14"/>
        <v>0</v>
      </c>
      <c r="Q50" s="88">
        <v>0</v>
      </c>
      <c r="R50" s="88" cm="1">
        <f t="array" ref="R50">IF(OR(ISNUMBER(SEARCH("대신대납",AE50)),ISNUMBER(SEARCH("대신 대납",AE50))),_xlfn.LET(
  _xlpm.s,AE50,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0" s="88">
        <f>IF(OR(ISNUMBER(SEARCH("대신대납",AE50)),ISNUMBER(SEARCH("대신 대납",AE50)),ISNUMBER(SEARCH("대신착불",AE50)),ISNUMBER(SEARCH("대신 착불",AE50))), 0,(I50*VLOOKUP(L50/I50,MAPPING!$B$22:$C$29,2,10)))</f>
        <v>0</v>
      </c>
      <c r="T50" s="88">
        <f>(IF(VLOOKUP(VLOOKUP(AK50,MAPPING!$B$15:$D$20,2,1),MAPPING!$C$15:$E$20,2,0)=7000,0,VLOOKUP(VLOOKUP(AK50,MAPPING!$B$15:$D$20,2,1),MAPPING!$C$15:$E$20,2,0)))</f>
        <v>0</v>
      </c>
      <c r="U50" s="88">
        <v>0</v>
      </c>
      <c r="V50" s="88">
        <f t="shared" si="15"/>
        <v>10450</v>
      </c>
      <c r="X50" s="103">
        <v>45911</v>
      </c>
      <c r="Y50" s="76" t="s">
        <v>123</v>
      </c>
      <c r="Z50" s="76">
        <v>18050238333</v>
      </c>
      <c r="AA50" s="76" t="s">
        <v>252</v>
      </c>
      <c r="AB50" s="76" t="s">
        <v>253</v>
      </c>
      <c r="AC50" s="76">
        <v>1092055976</v>
      </c>
      <c r="AD50" s="76">
        <v>34304</v>
      </c>
      <c r="AE50" s="76"/>
      <c r="AF50" s="77">
        <v>1</v>
      </c>
      <c r="AG50" s="78">
        <v>1</v>
      </c>
      <c r="AH50" s="78">
        <v>0.5</v>
      </c>
      <c r="AI50" s="78">
        <v>1</v>
      </c>
      <c r="AJ50" s="76" t="s">
        <v>49</v>
      </c>
      <c r="AK50" s="78">
        <v>30</v>
      </c>
      <c r="AL50" s="76" t="s">
        <v>124</v>
      </c>
      <c r="AM50" s="76" t="s">
        <v>124</v>
      </c>
      <c r="AN50" s="76" t="s">
        <v>124</v>
      </c>
      <c r="AO50" s="76" t="s">
        <v>124</v>
      </c>
      <c r="AP50" s="76" t="s">
        <v>124</v>
      </c>
      <c r="AQ50" s="76">
        <v>1123287</v>
      </c>
      <c r="AR50" s="76" t="s">
        <v>108</v>
      </c>
      <c r="AS50" s="76" t="s">
        <v>125</v>
      </c>
      <c r="AT50" s="76"/>
      <c r="AU50" s="76" t="s">
        <v>126</v>
      </c>
      <c r="AV50" s="199">
        <v>6094373021076</v>
      </c>
      <c r="AW50" s="76"/>
      <c r="AX50" s="76">
        <v>2025090596701270</v>
      </c>
      <c r="AY50" s="76" t="s">
        <v>233</v>
      </c>
      <c r="AZ50" s="76" t="s">
        <v>128</v>
      </c>
      <c r="BA50" s="76" t="s">
        <v>129</v>
      </c>
      <c r="BB50" s="76" t="s">
        <v>130</v>
      </c>
      <c r="BC50" s="76" t="s">
        <v>131</v>
      </c>
      <c r="BD50" s="76"/>
      <c r="BE50" s="76" t="s">
        <v>132</v>
      </c>
    </row>
    <row r="51" spans="2:57" x14ac:dyDescent="0.3">
      <c r="B51" s="22">
        <f t="shared" si="1"/>
        <v>46</v>
      </c>
      <c r="C51" s="109">
        <f t="shared" si="2"/>
        <v>45911</v>
      </c>
      <c r="D51" s="22">
        <f t="shared" si="3"/>
        <v>18050238333</v>
      </c>
      <c r="E51" s="22" t="str">
        <f t="shared" si="4"/>
        <v>PDE250055587</v>
      </c>
      <c r="F51" s="22" t="str">
        <f t="shared" si="5"/>
        <v>신경희</v>
      </c>
      <c r="G51" s="22" t="str">
        <f t="shared" si="6"/>
        <v>일반(목록배제,Normal-Manifest Exception)</v>
      </c>
      <c r="H51" s="22">
        <f t="shared" si="7"/>
        <v>70</v>
      </c>
      <c r="I51" s="22">
        <f t="shared" si="8"/>
        <v>1</v>
      </c>
      <c r="J51" s="40">
        <f t="shared" si="9"/>
        <v>0.5</v>
      </c>
      <c r="K51" s="40">
        <f t="shared" si="10"/>
        <v>0.5</v>
      </c>
      <c r="L51" s="40">
        <f t="shared" si="11"/>
        <v>0.5</v>
      </c>
      <c r="M51" s="23" t="str">
        <f t="shared" si="12"/>
        <v>PDE250055587</v>
      </c>
      <c r="N51" s="73">
        <f t="shared" si="13"/>
        <v>6100</v>
      </c>
      <c r="O51" s="88">
        <f>VLOOKUP(G51,MAPPING!$B$3:$D$11,3,0)</f>
        <v>1800</v>
      </c>
      <c r="P51" s="88">
        <f t="shared" si="14"/>
        <v>0</v>
      </c>
      <c r="Q51" s="88">
        <v>0</v>
      </c>
      <c r="R51" s="88" cm="1">
        <f t="array" ref="R51">IF(OR(ISNUMBER(SEARCH("대신대납",AE51)),ISNUMBER(SEARCH("대신 대납",AE51))),_xlfn.LET(
  _xlpm.s,AE51,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1" s="88">
        <f>IF(OR(ISNUMBER(SEARCH("대신대납",AE51)),ISNUMBER(SEARCH("대신 대납",AE51)),ISNUMBER(SEARCH("대신착불",AE51)),ISNUMBER(SEARCH("대신 착불",AE51))), 0,(I51*VLOOKUP(L51/I51,MAPPING!$B$22:$C$29,2,10)))</f>
        <v>0</v>
      </c>
      <c r="T51" s="88">
        <f>(IF(VLOOKUP(VLOOKUP(AK51,MAPPING!$B$15:$D$20,2,1),MAPPING!$C$15:$E$20,2,0)=7000,0,VLOOKUP(VLOOKUP(AK51,MAPPING!$B$15:$D$20,2,1),MAPPING!$C$15:$E$20,2,0)))</f>
        <v>0</v>
      </c>
      <c r="U51" s="88">
        <v>0</v>
      </c>
      <c r="V51" s="88">
        <f t="shared" si="15"/>
        <v>7900</v>
      </c>
      <c r="X51" s="103">
        <v>45911</v>
      </c>
      <c r="Y51" s="76" t="s">
        <v>123</v>
      </c>
      <c r="Z51" s="76">
        <v>18050238333</v>
      </c>
      <c r="AA51" s="76" t="s">
        <v>254</v>
      </c>
      <c r="AB51" s="76" t="s">
        <v>255</v>
      </c>
      <c r="AC51" s="76">
        <v>1092859359</v>
      </c>
      <c r="AD51" s="76">
        <v>13203</v>
      </c>
      <c r="AE51" s="76"/>
      <c r="AF51" s="77">
        <v>1</v>
      </c>
      <c r="AG51" s="78">
        <v>0.5</v>
      </c>
      <c r="AH51" s="78">
        <v>0.5</v>
      </c>
      <c r="AI51" s="78">
        <v>0.5</v>
      </c>
      <c r="AJ51" s="76" t="s">
        <v>49</v>
      </c>
      <c r="AK51" s="78">
        <v>70</v>
      </c>
      <c r="AL51" s="76" t="s">
        <v>124</v>
      </c>
      <c r="AM51" s="76" t="s">
        <v>124</v>
      </c>
      <c r="AN51" s="76" t="s">
        <v>124</v>
      </c>
      <c r="AO51" s="76" t="s">
        <v>124</v>
      </c>
      <c r="AP51" s="76" t="s">
        <v>124</v>
      </c>
      <c r="AQ51" s="76">
        <v>1123287</v>
      </c>
      <c r="AR51" s="76" t="s">
        <v>108</v>
      </c>
      <c r="AS51" s="76" t="s">
        <v>125</v>
      </c>
      <c r="AT51" s="76"/>
      <c r="AU51" s="76" t="s">
        <v>126</v>
      </c>
      <c r="AV51" s="199">
        <v>6094373021078</v>
      </c>
      <c r="AW51" s="76"/>
      <c r="AX51" s="76">
        <v>2025090854954670</v>
      </c>
      <c r="AY51" s="76" t="s">
        <v>233</v>
      </c>
      <c r="AZ51" s="76" t="s">
        <v>128</v>
      </c>
      <c r="BA51" s="76" t="s">
        <v>129</v>
      </c>
      <c r="BB51" s="76" t="s">
        <v>130</v>
      </c>
      <c r="BC51" s="76" t="s">
        <v>131</v>
      </c>
      <c r="BD51" s="76"/>
      <c r="BE51" s="76" t="s">
        <v>132</v>
      </c>
    </row>
    <row r="52" spans="2:57" x14ac:dyDescent="0.3">
      <c r="B52" s="22">
        <f t="shared" si="1"/>
        <v>47</v>
      </c>
      <c r="C52" s="109">
        <f t="shared" si="2"/>
        <v>45911</v>
      </c>
      <c r="D52" s="22">
        <f t="shared" si="3"/>
        <v>18050238333</v>
      </c>
      <c r="E52" s="22" t="str">
        <f t="shared" si="4"/>
        <v>PDE250055588</v>
      </c>
      <c r="F52" s="22" t="str">
        <f t="shared" si="5"/>
        <v>추윤영</v>
      </c>
      <c r="G52" s="22" t="str">
        <f t="shared" si="6"/>
        <v>목록(Manifest)</v>
      </c>
      <c r="H52" s="22">
        <f t="shared" si="7"/>
        <v>52.74</v>
      </c>
      <c r="I52" s="22">
        <f t="shared" si="8"/>
        <v>1</v>
      </c>
      <c r="J52" s="40">
        <f t="shared" si="9"/>
        <v>0.5</v>
      </c>
      <c r="K52" s="40">
        <f t="shared" si="10"/>
        <v>0.5</v>
      </c>
      <c r="L52" s="40">
        <f t="shared" si="11"/>
        <v>0.5</v>
      </c>
      <c r="M52" s="23" t="str">
        <f t="shared" si="12"/>
        <v>PDE250055588</v>
      </c>
      <c r="N52" s="73">
        <f t="shared" si="13"/>
        <v>6100</v>
      </c>
      <c r="O52" s="88">
        <f>VLOOKUP(G52,MAPPING!$B$3:$D$11,3,0)</f>
        <v>0</v>
      </c>
      <c r="P52" s="88">
        <f t="shared" si="14"/>
        <v>0</v>
      </c>
      <c r="Q52" s="88">
        <v>0</v>
      </c>
      <c r="R52" s="88" cm="1">
        <f t="array" ref="R52">IF(OR(ISNUMBER(SEARCH("대신대납",AE52)),ISNUMBER(SEARCH("대신 대납",AE52))),_xlfn.LET(
  _xlpm.s,AE52,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2" s="88">
        <f>IF(OR(ISNUMBER(SEARCH("대신대납",AE52)),ISNUMBER(SEARCH("대신 대납",AE52)),ISNUMBER(SEARCH("대신착불",AE52)),ISNUMBER(SEARCH("대신 착불",AE52))), 0,(I52*VLOOKUP(L52/I52,MAPPING!$B$22:$C$29,2,10)))</f>
        <v>0</v>
      </c>
      <c r="T52" s="88">
        <f>(IF(VLOOKUP(VLOOKUP(AK52,MAPPING!$B$15:$D$20,2,1),MAPPING!$C$15:$E$20,2,0)=7000,0,VLOOKUP(VLOOKUP(AK52,MAPPING!$B$15:$D$20,2,1),MAPPING!$C$15:$E$20,2,0)))</f>
        <v>0</v>
      </c>
      <c r="U52" s="88">
        <v>0</v>
      </c>
      <c r="V52" s="88">
        <f t="shared" si="15"/>
        <v>6100</v>
      </c>
      <c r="X52" s="103">
        <v>45911</v>
      </c>
      <c r="Y52" s="76" t="s">
        <v>123</v>
      </c>
      <c r="Z52" s="76">
        <v>18050238333</v>
      </c>
      <c r="AA52" s="76" t="s">
        <v>256</v>
      </c>
      <c r="AB52" s="76" t="s">
        <v>137</v>
      </c>
      <c r="AC52" s="76">
        <v>1097330985</v>
      </c>
      <c r="AD52" s="76">
        <v>46078</v>
      </c>
      <c r="AE52" s="76"/>
      <c r="AF52" s="77">
        <v>1</v>
      </c>
      <c r="AG52" s="78">
        <v>0.5</v>
      </c>
      <c r="AH52" s="78">
        <v>0.5</v>
      </c>
      <c r="AI52" s="78">
        <v>0.5</v>
      </c>
      <c r="AJ52" s="76" t="s">
        <v>48</v>
      </c>
      <c r="AK52" s="78">
        <v>52.74</v>
      </c>
      <c r="AL52" s="76" t="s">
        <v>124</v>
      </c>
      <c r="AM52" s="76" t="s">
        <v>124</v>
      </c>
      <c r="AN52" s="76" t="s">
        <v>124</v>
      </c>
      <c r="AO52" s="76" t="s">
        <v>124</v>
      </c>
      <c r="AP52" s="76" t="s">
        <v>124</v>
      </c>
      <c r="AQ52" s="76">
        <v>1123287</v>
      </c>
      <c r="AR52" s="76" t="s">
        <v>108</v>
      </c>
      <c r="AS52" s="76" t="s">
        <v>125</v>
      </c>
      <c r="AT52" s="76"/>
      <c r="AU52" s="76" t="s">
        <v>126</v>
      </c>
      <c r="AV52" s="199">
        <v>6094373021103</v>
      </c>
      <c r="AW52" s="76"/>
      <c r="AX52" s="76" t="s">
        <v>257</v>
      </c>
      <c r="AY52" s="76" t="s">
        <v>233</v>
      </c>
      <c r="AZ52" s="76" t="s">
        <v>128</v>
      </c>
      <c r="BA52" s="76" t="s">
        <v>129</v>
      </c>
      <c r="BB52" s="76" t="s">
        <v>130</v>
      </c>
      <c r="BC52" s="76" t="s">
        <v>131</v>
      </c>
      <c r="BD52" s="76"/>
      <c r="BE52" s="76" t="s">
        <v>132</v>
      </c>
    </row>
    <row r="53" spans="2:57" x14ac:dyDescent="0.3">
      <c r="B53" s="22">
        <f t="shared" si="1"/>
        <v>48</v>
      </c>
      <c r="C53" s="109">
        <f t="shared" si="2"/>
        <v>45911</v>
      </c>
      <c r="D53" s="22">
        <f t="shared" si="3"/>
        <v>18050238333</v>
      </c>
      <c r="E53" s="22" t="str">
        <f t="shared" si="4"/>
        <v>PDE250055589</v>
      </c>
      <c r="F53" s="22" t="str">
        <f t="shared" si="5"/>
        <v>주민정</v>
      </c>
      <c r="G53" s="22" t="str">
        <f t="shared" si="6"/>
        <v>목록(Manifest)</v>
      </c>
      <c r="H53" s="22">
        <f t="shared" si="7"/>
        <v>52.74</v>
      </c>
      <c r="I53" s="22">
        <f t="shared" si="8"/>
        <v>1</v>
      </c>
      <c r="J53" s="40">
        <f t="shared" si="9"/>
        <v>0.5</v>
      </c>
      <c r="K53" s="40">
        <f t="shared" si="10"/>
        <v>0.5</v>
      </c>
      <c r="L53" s="40">
        <f t="shared" si="11"/>
        <v>0.5</v>
      </c>
      <c r="M53" s="23" t="str">
        <f t="shared" si="12"/>
        <v>PDE250055589</v>
      </c>
      <c r="N53" s="73">
        <f t="shared" si="13"/>
        <v>6100</v>
      </c>
      <c r="O53" s="88">
        <f>VLOOKUP(G53,MAPPING!$B$3:$D$11,3,0)</f>
        <v>0</v>
      </c>
      <c r="P53" s="88">
        <f t="shared" si="14"/>
        <v>0</v>
      </c>
      <c r="Q53" s="88">
        <v>0</v>
      </c>
      <c r="R53" s="88" cm="1">
        <f t="array" ref="R53">IF(OR(ISNUMBER(SEARCH("대신대납",AE53)),ISNUMBER(SEARCH("대신 대납",AE53))),_xlfn.LET(
  _xlpm.s,AE53,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3" s="88">
        <f>IF(OR(ISNUMBER(SEARCH("대신대납",AE53)),ISNUMBER(SEARCH("대신 대납",AE53)),ISNUMBER(SEARCH("대신착불",AE53)),ISNUMBER(SEARCH("대신 착불",AE53))), 0,(I53*VLOOKUP(L53/I53,MAPPING!$B$22:$C$29,2,10)))</f>
        <v>0</v>
      </c>
      <c r="T53" s="88">
        <f>(IF(VLOOKUP(VLOOKUP(AK53,MAPPING!$B$15:$D$20,2,1),MAPPING!$C$15:$E$20,2,0)=7000,0,VLOOKUP(VLOOKUP(AK53,MAPPING!$B$15:$D$20,2,1),MAPPING!$C$15:$E$20,2,0)))</f>
        <v>0</v>
      </c>
      <c r="U53" s="88">
        <v>0</v>
      </c>
      <c r="V53" s="88">
        <f t="shared" si="15"/>
        <v>6100</v>
      </c>
      <c r="X53" s="103">
        <v>45911</v>
      </c>
      <c r="Y53" s="76" t="s">
        <v>123</v>
      </c>
      <c r="Z53" s="76">
        <v>18050238333</v>
      </c>
      <c r="AA53" s="76" t="s">
        <v>258</v>
      </c>
      <c r="AB53" s="76" t="s">
        <v>259</v>
      </c>
      <c r="AC53" s="76">
        <v>1083924558</v>
      </c>
      <c r="AD53" s="76">
        <v>46078</v>
      </c>
      <c r="AE53" s="76"/>
      <c r="AF53" s="77">
        <v>1</v>
      </c>
      <c r="AG53" s="78">
        <v>0.5</v>
      </c>
      <c r="AH53" s="78">
        <v>0.5</v>
      </c>
      <c r="AI53" s="78">
        <v>0.5</v>
      </c>
      <c r="AJ53" s="76" t="s">
        <v>48</v>
      </c>
      <c r="AK53" s="78">
        <v>52.74</v>
      </c>
      <c r="AL53" s="76" t="s">
        <v>124</v>
      </c>
      <c r="AM53" s="76" t="s">
        <v>124</v>
      </c>
      <c r="AN53" s="76" t="s">
        <v>124</v>
      </c>
      <c r="AO53" s="76" t="s">
        <v>124</v>
      </c>
      <c r="AP53" s="76" t="s">
        <v>124</v>
      </c>
      <c r="AQ53" s="76">
        <v>1123287</v>
      </c>
      <c r="AR53" s="76" t="s">
        <v>108</v>
      </c>
      <c r="AS53" s="76" t="s">
        <v>125</v>
      </c>
      <c r="AT53" s="76"/>
      <c r="AU53" s="76" t="s">
        <v>126</v>
      </c>
      <c r="AV53" s="199">
        <v>6094373021104</v>
      </c>
      <c r="AW53" s="76"/>
      <c r="AX53" s="76" t="s">
        <v>260</v>
      </c>
      <c r="AY53" s="76" t="s">
        <v>233</v>
      </c>
      <c r="AZ53" s="76" t="s">
        <v>128</v>
      </c>
      <c r="BA53" s="76" t="s">
        <v>129</v>
      </c>
      <c r="BB53" s="76" t="s">
        <v>130</v>
      </c>
      <c r="BC53" s="76" t="s">
        <v>131</v>
      </c>
      <c r="BD53" s="76"/>
      <c r="BE53" s="76" t="s">
        <v>132</v>
      </c>
    </row>
    <row r="54" spans="2:57" x14ac:dyDescent="0.3">
      <c r="B54" s="22">
        <f t="shared" si="1"/>
        <v>49</v>
      </c>
      <c r="C54" s="109">
        <f t="shared" si="2"/>
        <v>45911</v>
      </c>
      <c r="D54" s="22">
        <f t="shared" si="3"/>
        <v>18050238333</v>
      </c>
      <c r="E54" s="22" t="str">
        <f t="shared" si="4"/>
        <v>PDE250055578</v>
      </c>
      <c r="F54" s="22" t="str">
        <f t="shared" si="5"/>
        <v>장은미</v>
      </c>
      <c r="G54" s="22" t="str">
        <f t="shared" si="6"/>
        <v>일반(목록배제,Normal-Manifest Exception)</v>
      </c>
      <c r="H54" s="22">
        <f t="shared" si="7"/>
        <v>82</v>
      </c>
      <c r="I54" s="22">
        <f t="shared" si="8"/>
        <v>1</v>
      </c>
      <c r="J54" s="40">
        <f t="shared" si="9"/>
        <v>4</v>
      </c>
      <c r="K54" s="40">
        <f t="shared" si="10"/>
        <v>1.5</v>
      </c>
      <c r="L54" s="40">
        <f t="shared" si="11"/>
        <v>4</v>
      </c>
      <c r="M54" s="23" t="str">
        <f t="shared" si="12"/>
        <v>PDE250055578</v>
      </c>
      <c r="N54" s="73">
        <f t="shared" si="13"/>
        <v>23950</v>
      </c>
      <c r="O54" s="88">
        <f>VLOOKUP(G54,MAPPING!$B$3:$D$11,3,0)</f>
        <v>1800</v>
      </c>
      <c r="P54" s="88">
        <f t="shared" si="14"/>
        <v>0</v>
      </c>
      <c r="Q54" s="88">
        <v>0</v>
      </c>
      <c r="R54" s="88" cm="1">
        <f t="array" ref="R54">IF(OR(ISNUMBER(SEARCH("대신대납",AE54)),ISNUMBER(SEARCH("대신 대납",AE54))),_xlfn.LET(
  _xlpm.s,AE54,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4" s="88">
        <f>IF(OR(ISNUMBER(SEARCH("대신대납",AE54)),ISNUMBER(SEARCH("대신 대납",AE54)),ISNUMBER(SEARCH("대신착불",AE54)),ISNUMBER(SEARCH("대신 착불",AE54))), 0,(I54*VLOOKUP(L54/I54,MAPPING!$B$22:$C$29,2,10)))</f>
        <v>500</v>
      </c>
      <c r="T54" s="88">
        <f>(IF(VLOOKUP(VLOOKUP(AK54,MAPPING!$B$15:$D$20,2,1),MAPPING!$C$15:$E$20,2,0)=7000,0,VLOOKUP(VLOOKUP(AK54,MAPPING!$B$15:$D$20,2,1),MAPPING!$C$15:$E$20,2,0)))</f>
        <v>0</v>
      </c>
      <c r="U54" s="88">
        <v>0</v>
      </c>
      <c r="V54" s="88">
        <f t="shared" si="15"/>
        <v>26250</v>
      </c>
      <c r="X54" s="103">
        <v>45911</v>
      </c>
      <c r="Y54" s="76" t="s">
        <v>123</v>
      </c>
      <c r="Z54" s="76">
        <v>18050238333</v>
      </c>
      <c r="AA54" s="76" t="s">
        <v>261</v>
      </c>
      <c r="AB54" s="76" t="s">
        <v>262</v>
      </c>
      <c r="AC54" s="76">
        <v>1045804574</v>
      </c>
      <c r="AD54" s="76">
        <v>48731</v>
      </c>
      <c r="AE54" s="76"/>
      <c r="AF54" s="77">
        <v>1</v>
      </c>
      <c r="AG54" s="78">
        <v>4</v>
      </c>
      <c r="AH54" s="78">
        <v>1.5</v>
      </c>
      <c r="AI54" s="78">
        <v>4</v>
      </c>
      <c r="AJ54" s="76" t="s">
        <v>49</v>
      </c>
      <c r="AK54" s="78">
        <v>82</v>
      </c>
      <c r="AL54" s="76" t="s">
        <v>124</v>
      </c>
      <c r="AM54" s="76" t="s">
        <v>124</v>
      </c>
      <c r="AN54" s="76" t="s">
        <v>124</v>
      </c>
      <c r="AO54" s="76" t="s">
        <v>124</v>
      </c>
      <c r="AP54" s="76" t="s">
        <v>124</v>
      </c>
      <c r="AQ54" s="76">
        <v>1123287</v>
      </c>
      <c r="AR54" s="76" t="s">
        <v>108</v>
      </c>
      <c r="AS54" s="76" t="s">
        <v>125</v>
      </c>
      <c r="AT54" s="76"/>
      <c r="AU54" s="76" t="s">
        <v>126</v>
      </c>
      <c r="AV54" s="199">
        <v>6094373021069</v>
      </c>
      <c r="AW54" s="76"/>
      <c r="AX54" s="76">
        <v>20250908</v>
      </c>
      <c r="AY54" s="76" t="s">
        <v>233</v>
      </c>
      <c r="AZ54" s="76" t="s">
        <v>128</v>
      </c>
      <c r="BA54" s="76" t="s">
        <v>129</v>
      </c>
      <c r="BB54" s="76" t="s">
        <v>130</v>
      </c>
      <c r="BC54" s="76" t="s">
        <v>131</v>
      </c>
      <c r="BD54" s="76"/>
      <c r="BE54" s="76" t="s">
        <v>132</v>
      </c>
    </row>
    <row r="55" spans="2:57" x14ac:dyDescent="0.3">
      <c r="B55" s="22">
        <f t="shared" si="1"/>
        <v>50</v>
      </c>
      <c r="C55" s="109">
        <f t="shared" si="2"/>
        <v>45911</v>
      </c>
      <c r="D55" s="22">
        <f t="shared" si="3"/>
        <v>18050238333</v>
      </c>
      <c r="E55" s="22" t="str">
        <f t="shared" si="4"/>
        <v>PDE250055579</v>
      </c>
      <c r="F55" s="22" t="str">
        <f t="shared" si="5"/>
        <v>유향선</v>
      </c>
      <c r="G55" s="22" t="str">
        <f t="shared" si="6"/>
        <v>간이(Simple)</v>
      </c>
      <c r="H55" s="22">
        <f t="shared" si="7"/>
        <v>160</v>
      </c>
      <c r="I55" s="22">
        <f t="shared" si="8"/>
        <v>1</v>
      </c>
      <c r="J55" s="40">
        <f t="shared" si="9"/>
        <v>4</v>
      </c>
      <c r="K55" s="40">
        <f t="shared" si="10"/>
        <v>5</v>
      </c>
      <c r="L55" s="40">
        <f t="shared" si="11"/>
        <v>5</v>
      </c>
      <c r="M55" s="23" t="str">
        <f t="shared" si="12"/>
        <v>PDE250055579</v>
      </c>
      <c r="N55" s="73">
        <f t="shared" si="13"/>
        <v>29050</v>
      </c>
      <c r="O55" s="88">
        <f>VLOOKUP(G55,MAPPING!$B$3:$D$11,3,0)</f>
        <v>1800</v>
      </c>
      <c r="P55" s="88">
        <f t="shared" si="14"/>
        <v>0</v>
      </c>
      <c r="Q55" s="88">
        <v>0</v>
      </c>
      <c r="R55" s="88" cm="1">
        <f t="array" ref="R55">IF(OR(ISNUMBER(SEARCH("대신대납",AE55)),ISNUMBER(SEARCH("대신 대납",AE55))),_xlfn.LET(
  _xlpm.s,AE55,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5" s="88">
        <f>IF(OR(ISNUMBER(SEARCH("대신대납",AE55)),ISNUMBER(SEARCH("대신 대납",AE55)),ISNUMBER(SEARCH("대신착불",AE55)),ISNUMBER(SEARCH("대신 착불",AE55))), 0,(I55*VLOOKUP(L55/I55,MAPPING!$B$22:$C$29,2,10)))</f>
        <v>1000</v>
      </c>
      <c r="T55" s="88">
        <f>(IF(VLOOKUP(VLOOKUP(AK55,MAPPING!$B$15:$D$20,2,1),MAPPING!$C$15:$E$20,2,0)=7000,0,VLOOKUP(VLOOKUP(AK55,MAPPING!$B$15:$D$20,2,1),MAPPING!$C$15:$E$20,2,0)))</f>
        <v>0</v>
      </c>
      <c r="U55" s="88">
        <v>0</v>
      </c>
      <c r="V55" s="88">
        <f t="shared" si="15"/>
        <v>31850</v>
      </c>
      <c r="X55" s="103">
        <v>45911</v>
      </c>
      <c r="Y55" s="76" t="s">
        <v>123</v>
      </c>
      <c r="Z55" s="76">
        <v>18050238333</v>
      </c>
      <c r="AA55" s="76" t="s">
        <v>263</v>
      </c>
      <c r="AB55" s="76" t="s">
        <v>264</v>
      </c>
      <c r="AC55" s="76">
        <v>316029286</v>
      </c>
      <c r="AD55" s="76">
        <v>13597</v>
      </c>
      <c r="AE55" s="76"/>
      <c r="AF55" s="77">
        <v>1</v>
      </c>
      <c r="AG55" s="78">
        <v>4</v>
      </c>
      <c r="AH55" s="78">
        <v>5</v>
      </c>
      <c r="AI55" s="78">
        <v>5</v>
      </c>
      <c r="AJ55" s="76" t="s">
        <v>51</v>
      </c>
      <c r="AK55" s="78">
        <v>160</v>
      </c>
      <c r="AL55" s="76" t="s">
        <v>124</v>
      </c>
      <c r="AM55" s="76" t="s">
        <v>124</v>
      </c>
      <c r="AN55" s="76" t="s">
        <v>124</v>
      </c>
      <c r="AO55" s="76" t="s">
        <v>124</v>
      </c>
      <c r="AP55" s="76" t="s">
        <v>124</v>
      </c>
      <c r="AQ55" s="76">
        <v>1123287</v>
      </c>
      <c r="AR55" s="76" t="s">
        <v>108</v>
      </c>
      <c r="AS55" s="76" t="s">
        <v>125</v>
      </c>
      <c r="AT55" s="76"/>
      <c r="AU55" s="76" t="s">
        <v>126</v>
      </c>
      <c r="AV55" s="199">
        <v>6094373021070</v>
      </c>
      <c r="AW55" s="76"/>
      <c r="AX55" s="76">
        <v>2025090598191700</v>
      </c>
      <c r="AY55" s="76" t="s">
        <v>233</v>
      </c>
      <c r="AZ55" s="76" t="s">
        <v>128</v>
      </c>
      <c r="BA55" s="76" t="s">
        <v>129</v>
      </c>
      <c r="BB55" s="76" t="s">
        <v>130</v>
      </c>
      <c r="BC55" s="76" t="s">
        <v>131</v>
      </c>
      <c r="BD55" s="76"/>
      <c r="BE55" s="76" t="s">
        <v>132</v>
      </c>
    </row>
    <row r="56" spans="2:57" x14ac:dyDescent="0.3">
      <c r="B56" s="22">
        <f t="shared" si="1"/>
        <v>51</v>
      </c>
      <c r="C56" s="109">
        <f t="shared" si="2"/>
        <v>45911</v>
      </c>
      <c r="D56" s="22">
        <f t="shared" si="3"/>
        <v>18050238333</v>
      </c>
      <c r="E56" s="22" t="str">
        <f t="shared" si="4"/>
        <v>PDE250054673</v>
      </c>
      <c r="F56" s="22" t="str">
        <f t="shared" si="5"/>
        <v>손영은</v>
      </c>
      <c r="G56" s="22" t="str">
        <f t="shared" si="6"/>
        <v>목록(Manifest)</v>
      </c>
      <c r="H56" s="22">
        <f t="shared" si="7"/>
        <v>62.572499999999998</v>
      </c>
      <c r="I56" s="22">
        <f t="shared" si="8"/>
        <v>1</v>
      </c>
      <c r="J56" s="40">
        <f t="shared" si="9"/>
        <v>0.5</v>
      </c>
      <c r="K56" s="40">
        <f t="shared" si="10"/>
        <v>0.5</v>
      </c>
      <c r="L56" s="40">
        <f t="shared" si="11"/>
        <v>0.5</v>
      </c>
      <c r="M56" s="23" t="str">
        <f t="shared" si="12"/>
        <v>PDE250054673</v>
      </c>
      <c r="N56" s="73">
        <f t="shared" si="13"/>
        <v>6100</v>
      </c>
      <c r="O56" s="88">
        <f>VLOOKUP(G56,MAPPING!$B$3:$D$11,3,0)</f>
        <v>0</v>
      </c>
      <c r="P56" s="88">
        <f t="shared" si="14"/>
        <v>0</v>
      </c>
      <c r="Q56" s="88">
        <v>0</v>
      </c>
      <c r="R56" s="88" cm="1">
        <f t="array" ref="R56">IF(OR(ISNUMBER(SEARCH("대신대납",AE56)),ISNUMBER(SEARCH("대신 대납",AE56))),_xlfn.LET(
  _xlpm.s,AE56,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6" s="88">
        <f>IF(OR(ISNUMBER(SEARCH("대신대납",AE56)),ISNUMBER(SEARCH("대신 대납",AE56)),ISNUMBER(SEARCH("대신착불",AE56)),ISNUMBER(SEARCH("대신 착불",AE56))), 0,(I56*VLOOKUP(L56/I56,MAPPING!$B$22:$C$29,2,10)))</f>
        <v>0</v>
      </c>
      <c r="T56" s="88">
        <f>(IF(VLOOKUP(VLOOKUP(AK56,MAPPING!$B$15:$D$20,2,1),MAPPING!$C$15:$E$20,2,0)=7000,0,VLOOKUP(VLOOKUP(AK56,MAPPING!$B$15:$D$20,2,1),MAPPING!$C$15:$E$20,2,0)))</f>
        <v>0</v>
      </c>
      <c r="U56" s="88">
        <v>0</v>
      </c>
      <c r="V56" s="88">
        <f t="shared" si="15"/>
        <v>6100</v>
      </c>
      <c r="X56" s="103">
        <v>45911</v>
      </c>
      <c r="Y56" s="76" t="s">
        <v>123</v>
      </c>
      <c r="Z56" s="76">
        <v>18050238333</v>
      </c>
      <c r="AA56" s="76" t="s">
        <v>265</v>
      </c>
      <c r="AB56" s="76" t="s">
        <v>266</v>
      </c>
      <c r="AC56" s="76">
        <v>1020415903</v>
      </c>
      <c r="AD56" s="76">
        <v>5794</v>
      </c>
      <c r="AE56" s="76"/>
      <c r="AF56" s="77">
        <v>1</v>
      </c>
      <c r="AG56" s="78">
        <v>0.5</v>
      </c>
      <c r="AH56" s="78">
        <v>0.5</v>
      </c>
      <c r="AI56" s="78">
        <v>0.5</v>
      </c>
      <c r="AJ56" s="76" t="s">
        <v>48</v>
      </c>
      <c r="AK56" s="78">
        <v>62.572499999999998</v>
      </c>
      <c r="AL56" s="76" t="s">
        <v>124</v>
      </c>
      <c r="AM56" s="76" t="s">
        <v>124</v>
      </c>
      <c r="AN56" s="76" t="s">
        <v>124</v>
      </c>
      <c r="AO56" s="76" t="s">
        <v>124</v>
      </c>
      <c r="AP56" s="76" t="s">
        <v>124</v>
      </c>
      <c r="AQ56" s="76">
        <v>1123287</v>
      </c>
      <c r="AR56" s="76" t="s">
        <v>108</v>
      </c>
      <c r="AS56" s="76" t="s">
        <v>125</v>
      </c>
      <c r="AT56" s="76"/>
      <c r="AU56" s="76" t="s">
        <v>126</v>
      </c>
      <c r="AV56" s="199">
        <v>6094373016329</v>
      </c>
      <c r="AW56" s="76"/>
      <c r="AX56" s="76" t="s">
        <v>267</v>
      </c>
      <c r="AY56" s="76" t="s">
        <v>233</v>
      </c>
      <c r="AZ56" s="76" t="s">
        <v>128</v>
      </c>
      <c r="BA56" s="76" t="s">
        <v>129</v>
      </c>
      <c r="BB56" s="76" t="s">
        <v>130</v>
      </c>
      <c r="BC56" s="76" t="s">
        <v>131</v>
      </c>
      <c r="BD56" s="76"/>
      <c r="BE56" s="76" t="s">
        <v>132</v>
      </c>
    </row>
    <row r="57" spans="2:57" x14ac:dyDescent="0.3">
      <c r="B57" s="22">
        <f t="shared" si="1"/>
        <v>52</v>
      </c>
      <c r="C57" s="109">
        <f t="shared" si="2"/>
        <v>45917</v>
      </c>
      <c r="D57" s="22">
        <f t="shared" si="3"/>
        <v>72220338942</v>
      </c>
      <c r="E57" s="22" t="str">
        <f t="shared" si="4"/>
        <v>PDE250055866</v>
      </c>
      <c r="F57" s="22" t="str">
        <f t="shared" si="5"/>
        <v>김영아</v>
      </c>
      <c r="G57" s="22" t="str">
        <f t="shared" si="6"/>
        <v>목록(Manifest)</v>
      </c>
      <c r="H57" s="22">
        <f t="shared" si="7"/>
        <v>35</v>
      </c>
      <c r="I57" s="22">
        <f t="shared" si="8"/>
        <v>1</v>
      </c>
      <c r="J57" s="40">
        <f t="shared" si="9"/>
        <v>0.5</v>
      </c>
      <c r="K57" s="40">
        <f t="shared" si="10"/>
        <v>0.5</v>
      </c>
      <c r="L57" s="40">
        <f t="shared" si="11"/>
        <v>0.5</v>
      </c>
      <c r="M57" s="23" t="str">
        <f t="shared" si="12"/>
        <v>PDE250055866</v>
      </c>
      <c r="N57" s="73">
        <f t="shared" si="13"/>
        <v>6100</v>
      </c>
      <c r="O57" s="88">
        <f>VLOOKUP(G57,MAPPING!$B$3:$D$11,3,0)</f>
        <v>0</v>
      </c>
      <c r="P57" s="88">
        <f t="shared" si="14"/>
        <v>0</v>
      </c>
      <c r="Q57" s="88">
        <v>0</v>
      </c>
      <c r="R57" s="88" cm="1">
        <f t="array" ref="R57">IF(OR(ISNUMBER(SEARCH("대신대납",AE57)),ISNUMBER(SEARCH("대신 대납",AE57))),_xlfn.LET(
  _xlpm.s,AE57,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7" s="88">
        <f>IF(OR(ISNUMBER(SEARCH("대신대납",AE57)),ISNUMBER(SEARCH("대신 대납",AE57)),ISNUMBER(SEARCH("대신착불",AE57)),ISNUMBER(SEARCH("대신 착불",AE57))), 0,(I57*VLOOKUP(L57/I57,MAPPING!$B$22:$C$29,2,10)))</f>
        <v>0</v>
      </c>
      <c r="T57" s="88">
        <f>(IF(VLOOKUP(VLOOKUP(AK57,MAPPING!$B$15:$D$20,2,1),MAPPING!$C$15:$E$20,2,0)=7000,0,VLOOKUP(VLOOKUP(AK57,MAPPING!$B$15:$D$20,2,1),MAPPING!$C$15:$E$20,2,0)))</f>
        <v>0</v>
      </c>
      <c r="U57" s="88">
        <v>0</v>
      </c>
      <c r="V57" s="88">
        <f t="shared" si="15"/>
        <v>6100</v>
      </c>
      <c r="X57" s="103">
        <v>45917</v>
      </c>
      <c r="Y57" s="76" t="s">
        <v>123</v>
      </c>
      <c r="Z57" s="76">
        <v>72220338942</v>
      </c>
      <c r="AA57" s="76" t="s">
        <v>268</v>
      </c>
      <c r="AB57" s="76" t="s">
        <v>269</v>
      </c>
      <c r="AC57" s="76">
        <v>1093930728</v>
      </c>
      <c r="AD57" s="76">
        <v>5570</v>
      </c>
      <c r="AE57" s="76"/>
      <c r="AF57" s="77">
        <v>1</v>
      </c>
      <c r="AG57" s="78">
        <v>0.5</v>
      </c>
      <c r="AH57" s="78">
        <v>0.5</v>
      </c>
      <c r="AI57" s="78">
        <v>0.5</v>
      </c>
      <c r="AJ57" s="76" t="s">
        <v>48</v>
      </c>
      <c r="AK57" s="78">
        <v>35</v>
      </c>
      <c r="AL57" s="76" t="s">
        <v>124</v>
      </c>
      <c r="AM57" s="76" t="s">
        <v>124</v>
      </c>
      <c r="AN57" s="76" t="s">
        <v>124</v>
      </c>
      <c r="AO57" s="76" t="s">
        <v>124</v>
      </c>
      <c r="AP57" s="76" t="s">
        <v>124</v>
      </c>
      <c r="AQ57" s="76">
        <v>1123287</v>
      </c>
      <c r="AR57" s="76" t="s">
        <v>108</v>
      </c>
      <c r="AS57" s="76" t="s">
        <v>125</v>
      </c>
      <c r="AT57" s="76"/>
      <c r="AU57" s="76" t="s">
        <v>126</v>
      </c>
      <c r="AV57" s="199">
        <v>6094373022225</v>
      </c>
      <c r="AW57" s="76"/>
      <c r="AX57" s="76">
        <v>2025090614631180</v>
      </c>
      <c r="AY57" s="76" t="s">
        <v>199</v>
      </c>
      <c r="AZ57" s="76" t="s">
        <v>200</v>
      </c>
      <c r="BA57" s="76" t="s">
        <v>129</v>
      </c>
      <c r="BB57" s="76" t="s">
        <v>130</v>
      </c>
      <c r="BC57" s="76" t="s">
        <v>131</v>
      </c>
      <c r="BD57" s="76"/>
      <c r="BE57" s="76" t="s">
        <v>132</v>
      </c>
    </row>
    <row r="58" spans="2:57" x14ac:dyDescent="0.3">
      <c r="B58" s="22">
        <f t="shared" si="1"/>
        <v>53</v>
      </c>
      <c r="C58" s="109">
        <f t="shared" si="2"/>
        <v>45917</v>
      </c>
      <c r="D58" s="22">
        <f t="shared" si="3"/>
        <v>72220338942</v>
      </c>
      <c r="E58" s="22" t="str">
        <f t="shared" si="4"/>
        <v>PDE250054427</v>
      </c>
      <c r="F58" s="22" t="str">
        <f t="shared" si="5"/>
        <v>노금옥</v>
      </c>
      <c r="G58" s="22" t="str">
        <f t="shared" si="6"/>
        <v>간이(Simple)</v>
      </c>
      <c r="H58" s="22">
        <f t="shared" si="7"/>
        <v>160</v>
      </c>
      <c r="I58" s="22">
        <f t="shared" si="8"/>
        <v>1</v>
      </c>
      <c r="J58" s="40">
        <f t="shared" si="9"/>
        <v>4</v>
      </c>
      <c r="K58" s="40">
        <f t="shared" si="10"/>
        <v>5</v>
      </c>
      <c r="L58" s="40">
        <f t="shared" si="11"/>
        <v>5</v>
      </c>
      <c r="M58" s="23" t="str">
        <f t="shared" si="12"/>
        <v>PDE250054427</v>
      </c>
      <c r="N58" s="73">
        <f t="shared" si="13"/>
        <v>29050</v>
      </c>
      <c r="O58" s="88">
        <f>VLOOKUP(G58,MAPPING!$B$3:$D$11,3,0)</f>
        <v>1800</v>
      </c>
      <c r="P58" s="88">
        <f t="shared" si="14"/>
        <v>0</v>
      </c>
      <c r="Q58" s="88">
        <v>0</v>
      </c>
      <c r="R58" s="88" cm="1">
        <f t="array" ref="R58">IF(OR(ISNUMBER(SEARCH("대신대납",AE58)),ISNUMBER(SEARCH("대신 대납",AE58))),_xlfn.LET(
  _xlpm.s,AE58,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8" s="88">
        <f>IF(OR(ISNUMBER(SEARCH("대신대납",AE58)),ISNUMBER(SEARCH("대신 대납",AE58)),ISNUMBER(SEARCH("대신착불",AE58)),ISNUMBER(SEARCH("대신 착불",AE58))), 0,(I58*VLOOKUP(L58/I58,MAPPING!$B$22:$C$29,2,10)))</f>
        <v>1000</v>
      </c>
      <c r="T58" s="88">
        <f>(IF(VLOOKUP(VLOOKUP(AK58,MAPPING!$B$15:$D$20,2,1),MAPPING!$C$15:$E$20,2,0)=7000,0,VLOOKUP(VLOOKUP(AK58,MAPPING!$B$15:$D$20,2,1),MAPPING!$C$15:$E$20,2,0)))</f>
        <v>0</v>
      </c>
      <c r="U58" s="88">
        <v>0</v>
      </c>
      <c r="V58" s="88">
        <f t="shared" si="15"/>
        <v>31850</v>
      </c>
      <c r="X58" s="103">
        <v>45917</v>
      </c>
      <c r="Y58" s="76" t="s">
        <v>123</v>
      </c>
      <c r="Z58" s="76">
        <v>72220338942</v>
      </c>
      <c r="AA58" s="76" t="s">
        <v>270</v>
      </c>
      <c r="AB58" s="76" t="s">
        <v>271</v>
      </c>
      <c r="AC58" s="76">
        <v>1020456366</v>
      </c>
      <c r="AD58" s="76">
        <v>31080</v>
      </c>
      <c r="AE58" s="76"/>
      <c r="AF58" s="77">
        <v>1</v>
      </c>
      <c r="AG58" s="78">
        <v>4</v>
      </c>
      <c r="AH58" s="78">
        <v>5</v>
      </c>
      <c r="AI58" s="78">
        <v>5</v>
      </c>
      <c r="AJ58" s="76" t="s">
        <v>51</v>
      </c>
      <c r="AK58" s="78">
        <v>160</v>
      </c>
      <c r="AL58" s="76" t="s">
        <v>124</v>
      </c>
      <c r="AM58" s="76" t="s">
        <v>124</v>
      </c>
      <c r="AN58" s="76" t="s">
        <v>124</v>
      </c>
      <c r="AO58" s="76" t="s">
        <v>124</v>
      </c>
      <c r="AP58" s="76" t="s">
        <v>124</v>
      </c>
      <c r="AQ58" s="76">
        <v>1123287</v>
      </c>
      <c r="AR58" s="76" t="s">
        <v>108</v>
      </c>
      <c r="AS58" s="76" t="s">
        <v>125</v>
      </c>
      <c r="AT58" s="76"/>
      <c r="AU58" s="76" t="s">
        <v>126</v>
      </c>
      <c r="AV58" s="199">
        <v>6094373015267</v>
      </c>
      <c r="AW58" s="76"/>
      <c r="AX58" s="76">
        <v>2025082917110160</v>
      </c>
      <c r="AY58" s="76" t="s">
        <v>199</v>
      </c>
      <c r="AZ58" s="76" t="s">
        <v>200</v>
      </c>
      <c r="BA58" s="76" t="s">
        <v>129</v>
      </c>
      <c r="BB58" s="76" t="s">
        <v>130</v>
      </c>
      <c r="BC58" s="76" t="s">
        <v>131</v>
      </c>
      <c r="BD58" s="76"/>
      <c r="BE58" s="76" t="s">
        <v>132</v>
      </c>
    </row>
    <row r="59" spans="2:57" x14ac:dyDescent="0.3">
      <c r="B59" s="22">
        <f t="shared" si="1"/>
        <v>54</v>
      </c>
      <c r="C59" s="109">
        <f t="shared" si="2"/>
        <v>45917</v>
      </c>
      <c r="D59" s="22">
        <f t="shared" si="3"/>
        <v>72220338942</v>
      </c>
      <c r="E59" s="22" t="str">
        <f t="shared" si="4"/>
        <v>PDE250056734</v>
      </c>
      <c r="F59" s="22" t="str">
        <f t="shared" si="5"/>
        <v>김용</v>
      </c>
      <c r="G59" s="22" t="str">
        <f t="shared" si="6"/>
        <v>일반(목록배제,Normal-Manifest Exception)</v>
      </c>
      <c r="H59" s="22">
        <f t="shared" si="7"/>
        <v>50</v>
      </c>
      <c r="I59" s="22">
        <f t="shared" si="8"/>
        <v>1</v>
      </c>
      <c r="J59" s="40">
        <f t="shared" si="9"/>
        <v>0.5</v>
      </c>
      <c r="K59" s="40">
        <f t="shared" si="10"/>
        <v>0.5</v>
      </c>
      <c r="L59" s="40">
        <f t="shared" si="11"/>
        <v>0.5</v>
      </c>
      <c r="M59" s="23" t="str">
        <f t="shared" si="12"/>
        <v>PDE250056734</v>
      </c>
      <c r="N59" s="73">
        <f t="shared" si="13"/>
        <v>6100</v>
      </c>
      <c r="O59" s="88">
        <f>VLOOKUP(G59,MAPPING!$B$3:$D$11,3,0)</f>
        <v>1800</v>
      </c>
      <c r="P59" s="88">
        <f t="shared" si="14"/>
        <v>0</v>
      </c>
      <c r="Q59" s="88">
        <v>0</v>
      </c>
      <c r="R59" s="88" cm="1">
        <f t="array" ref="R59">IF(OR(ISNUMBER(SEARCH("대신대납",AE59)),ISNUMBER(SEARCH("대신 대납",AE59))),_xlfn.LET(
  _xlpm.s,AE59,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59" s="88">
        <f>IF(OR(ISNUMBER(SEARCH("대신대납",AE59)),ISNUMBER(SEARCH("대신 대납",AE59)),ISNUMBER(SEARCH("대신착불",AE59)),ISNUMBER(SEARCH("대신 착불",AE59))), 0,(I59*VLOOKUP(L59/I59,MAPPING!$B$22:$C$29,2,10)))</f>
        <v>0</v>
      </c>
      <c r="T59" s="88">
        <f>(IF(VLOOKUP(VLOOKUP(AK59,MAPPING!$B$15:$D$20,2,1),MAPPING!$C$15:$E$20,2,0)=7000,0,VLOOKUP(VLOOKUP(AK59,MAPPING!$B$15:$D$20,2,1),MAPPING!$C$15:$E$20,2,0)))</f>
        <v>0</v>
      </c>
      <c r="U59" s="88">
        <v>0</v>
      </c>
      <c r="V59" s="88">
        <f t="shared" si="15"/>
        <v>7900</v>
      </c>
      <c r="X59" s="103">
        <v>45917</v>
      </c>
      <c r="Y59" s="76" t="s">
        <v>123</v>
      </c>
      <c r="Z59" s="76">
        <v>72220338942</v>
      </c>
      <c r="AA59" s="76" t="s">
        <v>272</v>
      </c>
      <c r="AB59" s="76" t="s">
        <v>273</v>
      </c>
      <c r="AC59" s="76">
        <v>1037625033</v>
      </c>
      <c r="AD59" s="76">
        <v>10063</v>
      </c>
      <c r="AE59" s="76"/>
      <c r="AF59" s="77">
        <v>1</v>
      </c>
      <c r="AG59" s="78">
        <v>0.5</v>
      </c>
      <c r="AH59" s="78">
        <v>0.5</v>
      </c>
      <c r="AI59" s="78">
        <v>0.5</v>
      </c>
      <c r="AJ59" s="76" t="s">
        <v>49</v>
      </c>
      <c r="AK59" s="78">
        <v>50</v>
      </c>
      <c r="AL59" s="76" t="s">
        <v>124</v>
      </c>
      <c r="AM59" s="76" t="s">
        <v>124</v>
      </c>
      <c r="AN59" s="76" t="s">
        <v>124</v>
      </c>
      <c r="AO59" s="76" t="s">
        <v>124</v>
      </c>
      <c r="AP59" s="76" t="s">
        <v>124</v>
      </c>
      <c r="AQ59" s="76">
        <v>1123287</v>
      </c>
      <c r="AR59" s="76" t="s">
        <v>108</v>
      </c>
      <c r="AS59" s="76" t="s">
        <v>125</v>
      </c>
      <c r="AT59" s="76"/>
      <c r="AU59" s="76" t="s">
        <v>126</v>
      </c>
      <c r="AV59" s="199">
        <v>6094373025152</v>
      </c>
      <c r="AW59" s="76"/>
      <c r="AX59" s="76">
        <v>2025091265635040</v>
      </c>
      <c r="AY59" s="76" t="s">
        <v>199</v>
      </c>
      <c r="AZ59" s="76" t="s">
        <v>200</v>
      </c>
      <c r="BA59" s="76" t="s">
        <v>129</v>
      </c>
      <c r="BB59" s="76" t="s">
        <v>130</v>
      </c>
      <c r="BC59" s="76" t="s">
        <v>131</v>
      </c>
      <c r="BD59" s="76"/>
      <c r="BE59" s="76" t="s">
        <v>132</v>
      </c>
    </row>
    <row r="60" spans="2:57" x14ac:dyDescent="0.3">
      <c r="B60" s="22">
        <f t="shared" si="1"/>
        <v>55</v>
      </c>
      <c r="C60" s="109">
        <f t="shared" si="2"/>
        <v>45917</v>
      </c>
      <c r="D60" s="22">
        <f t="shared" si="3"/>
        <v>72220338942</v>
      </c>
      <c r="E60" s="22" t="str">
        <f t="shared" si="4"/>
        <v>PDE250055586</v>
      </c>
      <c r="F60" s="22" t="str">
        <f t="shared" si="5"/>
        <v>박화선</v>
      </c>
      <c r="G60" s="22" t="str">
        <f t="shared" si="6"/>
        <v>목록(Manifest)</v>
      </c>
      <c r="H60" s="22">
        <f t="shared" si="7"/>
        <v>15</v>
      </c>
      <c r="I60" s="22">
        <f t="shared" si="8"/>
        <v>1</v>
      </c>
      <c r="J60" s="40">
        <f t="shared" si="9"/>
        <v>0.5</v>
      </c>
      <c r="K60" s="40">
        <f t="shared" si="10"/>
        <v>0.5</v>
      </c>
      <c r="L60" s="40">
        <f t="shared" si="11"/>
        <v>0.5</v>
      </c>
      <c r="M60" s="23" t="str">
        <f t="shared" si="12"/>
        <v>PDE250055586</v>
      </c>
      <c r="N60" s="73">
        <f t="shared" si="13"/>
        <v>6100</v>
      </c>
      <c r="O60" s="88">
        <f>VLOOKUP(G60,MAPPING!$B$3:$D$11,3,0)</f>
        <v>0</v>
      </c>
      <c r="P60" s="88">
        <f t="shared" si="14"/>
        <v>0</v>
      </c>
      <c r="Q60" s="88">
        <v>0</v>
      </c>
      <c r="R60" s="88" cm="1">
        <f t="array" ref="R60">IF(OR(ISNUMBER(SEARCH("대신대납",AE60)),ISNUMBER(SEARCH("대신 대납",AE60))),_xlfn.LET(
  _xlpm.s,AE60,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0" s="88">
        <f>IF(OR(ISNUMBER(SEARCH("대신대납",AE60)),ISNUMBER(SEARCH("대신 대납",AE60)),ISNUMBER(SEARCH("대신착불",AE60)),ISNUMBER(SEARCH("대신 착불",AE60))), 0,(I60*VLOOKUP(L60/I60,MAPPING!$B$22:$C$29,2,10)))</f>
        <v>0</v>
      </c>
      <c r="T60" s="88">
        <f>(IF(VLOOKUP(VLOOKUP(AK60,MAPPING!$B$15:$D$20,2,1),MAPPING!$C$15:$E$20,2,0)=7000,0,VLOOKUP(VLOOKUP(AK60,MAPPING!$B$15:$D$20,2,1),MAPPING!$C$15:$E$20,2,0)))</f>
        <v>0</v>
      </c>
      <c r="U60" s="88">
        <v>0</v>
      </c>
      <c r="V60" s="88">
        <f t="shared" si="15"/>
        <v>6100</v>
      </c>
      <c r="X60" s="103">
        <v>45917</v>
      </c>
      <c r="Y60" s="76" t="s">
        <v>123</v>
      </c>
      <c r="Z60" s="76">
        <v>72220338942</v>
      </c>
      <c r="AA60" s="76" t="s">
        <v>274</v>
      </c>
      <c r="AB60" s="76" t="s">
        <v>275</v>
      </c>
      <c r="AC60" s="76">
        <v>1041741247</v>
      </c>
      <c r="AD60" s="76">
        <v>7966</v>
      </c>
      <c r="AE60" s="76"/>
      <c r="AF60" s="77">
        <v>1</v>
      </c>
      <c r="AG60" s="78">
        <v>0.5</v>
      </c>
      <c r="AH60" s="78">
        <v>0.5</v>
      </c>
      <c r="AI60" s="78">
        <v>0.5</v>
      </c>
      <c r="AJ60" s="76" t="s">
        <v>48</v>
      </c>
      <c r="AK60" s="78">
        <v>15</v>
      </c>
      <c r="AL60" s="76" t="s">
        <v>124</v>
      </c>
      <c r="AM60" s="76" t="s">
        <v>124</v>
      </c>
      <c r="AN60" s="76" t="s">
        <v>124</v>
      </c>
      <c r="AO60" s="76" t="s">
        <v>124</v>
      </c>
      <c r="AP60" s="76" t="s">
        <v>124</v>
      </c>
      <c r="AQ60" s="76">
        <v>1123287</v>
      </c>
      <c r="AR60" s="76" t="s">
        <v>108</v>
      </c>
      <c r="AS60" s="76" t="s">
        <v>125</v>
      </c>
      <c r="AT60" s="76"/>
      <c r="AU60" s="76" t="s">
        <v>126</v>
      </c>
      <c r="AV60" s="199">
        <v>6094373021077</v>
      </c>
      <c r="AW60" s="76"/>
      <c r="AX60" s="76">
        <v>2025090619156760</v>
      </c>
      <c r="AY60" s="76" t="s">
        <v>199</v>
      </c>
      <c r="AZ60" s="76" t="s">
        <v>200</v>
      </c>
      <c r="BA60" s="76" t="s">
        <v>129</v>
      </c>
      <c r="BB60" s="76" t="s">
        <v>130</v>
      </c>
      <c r="BC60" s="76" t="s">
        <v>131</v>
      </c>
      <c r="BD60" s="76"/>
      <c r="BE60" s="76" t="s">
        <v>132</v>
      </c>
    </row>
    <row r="61" spans="2:57" x14ac:dyDescent="0.3">
      <c r="B61" s="22">
        <f t="shared" si="1"/>
        <v>56</v>
      </c>
      <c r="C61" s="109">
        <f t="shared" si="2"/>
        <v>45917</v>
      </c>
      <c r="D61" s="22">
        <f t="shared" si="3"/>
        <v>72220338942</v>
      </c>
      <c r="E61" s="22" t="str">
        <f t="shared" si="4"/>
        <v>PDE250055867</v>
      </c>
      <c r="F61" s="22" t="str">
        <f t="shared" si="5"/>
        <v>유선희</v>
      </c>
      <c r="G61" s="22" t="str">
        <f t="shared" si="6"/>
        <v>일반(목록배제,Normal-Manifest Exception)</v>
      </c>
      <c r="H61" s="22">
        <f t="shared" si="7"/>
        <v>30</v>
      </c>
      <c r="I61" s="22">
        <f t="shared" si="8"/>
        <v>1</v>
      </c>
      <c r="J61" s="40">
        <f t="shared" si="9"/>
        <v>0.5</v>
      </c>
      <c r="K61" s="40">
        <f t="shared" si="10"/>
        <v>0.5</v>
      </c>
      <c r="L61" s="40">
        <f t="shared" si="11"/>
        <v>0.5</v>
      </c>
      <c r="M61" s="23" t="str">
        <f t="shared" si="12"/>
        <v>PDE250055867</v>
      </c>
      <c r="N61" s="73">
        <f t="shared" si="13"/>
        <v>6100</v>
      </c>
      <c r="O61" s="88">
        <f>VLOOKUP(G61,MAPPING!$B$3:$D$11,3,0)</f>
        <v>1800</v>
      </c>
      <c r="P61" s="88">
        <f t="shared" si="14"/>
        <v>0</v>
      </c>
      <c r="Q61" s="88">
        <v>0</v>
      </c>
      <c r="R61" s="88" cm="1">
        <f t="array" ref="R61">IF(OR(ISNUMBER(SEARCH("대신대납",AE61)),ISNUMBER(SEARCH("대신 대납",AE61))),_xlfn.LET(
  _xlpm.s,AE61,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1" s="88">
        <f>IF(OR(ISNUMBER(SEARCH("대신대납",AE61)),ISNUMBER(SEARCH("대신 대납",AE61)),ISNUMBER(SEARCH("대신착불",AE61)),ISNUMBER(SEARCH("대신 착불",AE61))), 0,(I61*VLOOKUP(L61/I61,MAPPING!$B$22:$C$29,2,10)))</f>
        <v>0</v>
      </c>
      <c r="T61" s="88">
        <f>(IF(VLOOKUP(VLOOKUP(AK61,MAPPING!$B$15:$D$20,2,1),MAPPING!$C$15:$E$20,2,0)=7000,0,VLOOKUP(VLOOKUP(AK61,MAPPING!$B$15:$D$20,2,1),MAPPING!$C$15:$E$20,2,0)))</f>
        <v>0</v>
      </c>
      <c r="U61" s="88">
        <v>0</v>
      </c>
      <c r="V61" s="88">
        <f t="shared" si="15"/>
        <v>7900</v>
      </c>
      <c r="X61" s="103">
        <v>45917</v>
      </c>
      <c r="Y61" s="76" t="s">
        <v>123</v>
      </c>
      <c r="Z61" s="76">
        <v>72220338942</v>
      </c>
      <c r="AA61" s="76" t="s">
        <v>276</v>
      </c>
      <c r="AB61" s="76" t="s">
        <v>277</v>
      </c>
      <c r="AC61" s="76">
        <v>1077952528</v>
      </c>
      <c r="AD61" s="76">
        <v>13599</v>
      </c>
      <c r="AE61" s="76" t="s">
        <v>135</v>
      </c>
      <c r="AF61" s="77">
        <v>1</v>
      </c>
      <c r="AG61" s="78">
        <v>0.5</v>
      </c>
      <c r="AH61" s="78">
        <v>0.5</v>
      </c>
      <c r="AI61" s="78">
        <v>0.5</v>
      </c>
      <c r="AJ61" s="76" t="s">
        <v>49</v>
      </c>
      <c r="AK61" s="78">
        <v>30</v>
      </c>
      <c r="AL61" s="76" t="s">
        <v>124</v>
      </c>
      <c r="AM61" s="76" t="s">
        <v>124</v>
      </c>
      <c r="AN61" s="76" t="s">
        <v>124</v>
      </c>
      <c r="AO61" s="76" t="s">
        <v>124</v>
      </c>
      <c r="AP61" s="76" t="s">
        <v>124</v>
      </c>
      <c r="AQ61" s="76">
        <v>1123287</v>
      </c>
      <c r="AR61" s="76" t="s">
        <v>108</v>
      </c>
      <c r="AS61" s="76" t="s">
        <v>125</v>
      </c>
      <c r="AT61" s="76"/>
      <c r="AU61" s="76" t="s">
        <v>126</v>
      </c>
      <c r="AV61" s="199">
        <v>6094373022226</v>
      </c>
      <c r="AW61" s="76"/>
      <c r="AX61" s="76">
        <v>2025090747640250</v>
      </c>
      <c r="AY61" s="76" t="s">
        <v>199</v>
      </c>
      <c r="AZ61" s="76" t="s">
        <v>200</v>
      </c>
      <c r="BA61" s="76" t="s">
        <v>129</v>
      </c>
      <c r="BB61" s="76" t="s">
        <v>130</v>
      </c>
      <c r="BC61" s="76" t="s">
        <v>131</v>
      </c>
      <c r="BD61" s="76"/>
      <c r="BE61" s="76" t="s">
        <v>132</v>
      </c>
    </row>
    <row r="62" spans="2:57" x14ac:dyDescent="0.3">
      <c r="B62" s="22">
        <f t="shared" si="1"/>
        <v>57</v>
      </c>
      <c r="C62" s="109">
        <f t="shared" si="2"/>
        <v>45917</v>
      </c>
      <c r="D62" s="22">
        <f t="shared" si="3"/>
        <v>72220338942</v>
      </c>
      <c r="E62" s="22" t="str">
        <f t="shared" si="4"/>
        <v>PDE250056493</v>
      </c>
      <c r="F62" s="22" t="str">
        <f t="shared" si="5"/>
        <v>길태용</v>
      </c>
      <c r="G62" s="22" t="str">
        <f t="shared" si="6"/>
        <v>일반(목록배제,Normal-Manifest Exception)</v>
      </c>
      <c r="H62" s="22">
        <f t="shared" si="7"/>
        <v>79.599999999999994</v>
      </c>
      <c r="I62" s="22">
        <f t="shared" si="8"/>
        <v>1</v>
      </c>
      <c r="J62" s="40">
        <f t="shared" si="9"/>
        <v>0.5</v>
      </c>
      <c r="K62" s="40">
        <f t="shared" si="10"/>
        <v>0.5</v>
      </c>
      <c r="L62" s="40">
        <f t="shared" si="11"/>
        <v>0.5</v>
      </c>
      <c r="M62" s="23" t="str">
        <f t="shared" si="12"/>
        <v>PDE250056493</v>
      </c>
      <c r="N62" s="73">
        <f t="shared" si="13"/>
        <v>6100</v>
      </c>
      <c r="O62" s="88">
        <f>VLOOKUP(G62,MAPPING!$B$3:$D$11,3,0)</f>
        <v>1800</v>
      </c>
      <c r="P62" s="88">
        <f t="shared" si="14"/>
        <v>0</v>
      </c>
      <c r="Q62" s="88">
        <v>0</v>
      </c>
      <c r="R62" s="88" cm="1">
        <f t="array" ref="R62">IF(OR(ISNUMBER(SEARCH("대신대납",AE62)),ISNUMBER(SEARCH("대신 대납",AE62))),_xlfn.LET(
  _xlpm.s,AE62,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2" s="88">
        <f>IF(OR(ISNUMBER(SEARCH("대신대납",AE62)),ISNUMBER(SEARCH("대신 대납",AE62)),ISNUMBER(SEARCH("대신착불",AE62)),ISNUMBER(SEARCH("대신 착불",AE62))), 0,(I62*VLOOKUP(L62/I62,MAPPING!$B$22:$C$29,2,10)))</f>
        <v>0</v>
      </c>
      <c r="T62" s="88">
        <f>(IF(VLOOKUP(VLOOKUP(AK62,MAPPING!$B$15:$D$20,2,1),MAPPING!$C$15:$E$20,2,0)=7000,0,VLOOKUP(VLOOKUP(AK62,MAPPING!$B$15:$D$20,2,1),MAPPING!$C$15:$E$20,2,0)))</f>
        <v>0</v>
      </c>
      <c r="U62" s="88">
        <v>0</v>
      </c>
      <c r="V62" s="88">
        <f t="shared" si="15"/>
        <v>7900</v>
      </c>
      <c r="X62" s="103">
        <v>45917</v>
      </c>
      <c r="Y62" s="76" t="s">
        <v>123</v>
      </c>
      <c r="Z62" s="76">
        <v>72220338942</v>
      </c>
      <c r="AA62" s="76" t="s">
        <v>278</v>
      </c>
      <c r="AB62" s="76" t="s">
        <v>279</v>
      </c>
      <c r="AC62" s="76">
        <v>1090989683</v>
      </c>
      <c r="AD62" s="76">
        <v>17716</v>
      </c>
      <c r="AE62" s="76"/>
      <c r="AF62" s="77">
        <v>1</v>
      </c>
      <c r="AG62" s="78">
        <v>0.5</v>
      </c>
      <c r="AH62" s="78">
        <v>0.5</v>
      </c>
      <c r="AI62" s="78">
        <v>0.5</v>
      </c>
      <c r="AJ62" s="76" t="s">
        <v>49</v>
      </c>
      <c r="AK62" s="78">
        <v>79.599999999999994</v>
      </c>
      <c r="AL62" s="76" t="s">
        <v>124</v>
      </c>
      <c r="AM62" s="76" t="s">
        <v>124</v>
      </c>
      <c r="AN62" s="76" t="s">
        <v>124</v>
      </c>
      <c r="AO62" s="76" t="s">
        <v>124</v>
      </c>
      <c r="AP62" s="76" t="s">
        <v>124</v>
      </c>
      <c r="AQ62" s="76">
        <v>1123287</v>
      </c>
      <c r="AR62" s="76" t="s">
        <v>108</v>
      </c>
      <c r="AS62" s="76" t="s">
        <v>125</v>
      </c>
      <c r="AT62" s="76"/>
      <c r="AU62" s="76" t="s">
        <v>126</v>
      </c>
      <c r="AV62" s="199">
        <v>6094373024505</v>
      </c>
      <c r="AW62" s="76"/>
      <c r="AX62" s="76" t="s">
        <v>280</v>
      </c>
      <c r="AY62" s="76" t="s">
        <v>199</v>
      </c>
      <c r="AZ62" s="76" t="s">
        <v>200</v>
      </c>
      <c r="BA62" s="76" t="s">
        <v>129</v>
      </c>
      <c r="BB62" s="76" t="s">
        <v>130</v>
      </c>
      <c r="BC62" s="76" t="s">
        <v>131</v>
      </c>
      <c r="BD62" s="76"/>
      <c r="BE62" s="76" t="s">
        <v>132</v>
      </c>
    </row>
    <row r="63" spans="2:57" x14ac:dyDescent="0.3">
      <c r="B63" s="22">
        <f t="shared" si="1"/>
        <v>58</v>
      </c>
      <c r="C63" s="109">
        <f t="shared" si="2"/>
        <v>45917</v>
      </c>
      <c r="D63" s="22">
        <f t="shared" si="3"/>
        <v>72220338942</v>
      </c>
      <c r="E63" s="22" t="str">
        <f t="shared" si="4"/>
        <v>PDE250056293</v>
      </c>
      <c r="F63" s="22" t="str">
        <f t="shared" si="5"/>
        <v>박배진</v>
      </c>
      <c r="G63" s="22" t="str">
        <f t="shared" si="6"/>
        <v>목록(Manifest)</v>
      </c>
      <c r="H63" s="22">
        <f t="shared" si="7"/>
        <v>12</v>
      </c>
      <c r="I63" s="22">
        <f t="shared" si="8"/>
        <v>1</v>
      </c>
      <c r="J63" s="40">
        <f t="shared" si="9"/>
        <v>0.5</v>
      </c>
      <c r="K63" s="40">
        <f t="shared" si="10"/>
        <v>0.5</v>
      </c>
      <c r="L63" s="40">
        <f t="shared" si="11"/>
        <v>0.5</v>
      </c>
      <c r="M63" s="23" t="str">
        <f t="shared" si="12"/>
        <v>PDE250056293</v>
      </c>
      <c r="N63" s="73">
        <f t="shared" si="13"/>
        <v>6100</v>
      </c>
      <c r="O63" s="88">
        <f>VLOOKUP(G63,MAPPING!$B$3:$D$11,3,0)</f>
        <v>0</v>
      </c>
      <c r="P63" s="88">
        <f t="shared" si="14"/>
        <v>0</v>
      </c>
      <c r="Q63" s="88">
        <v>0</v>
      </c>
      <c r="R63" s="88" cm="1">
        <f t="array" ref="R63">IF(OR(ISNUMBER(SEARCH("대신대납",AE63)),ISNUMBER(SEARCH("대신 대납",AE63))),_xlfn.LET(
  _xlpm.s,AE63,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3" s="88">
        <f>IF(OR(ISNUMBER(SEARCH("대신대납",AE63)),ISNUMBER(SEARCH("대신 대납",AE63)),ISNUMBER(SEARCH("대신착불",AE63)),ISNUMBER(SEARCH("대신 착불",AE63))), 0,(I63*VLOOKUP(L63/I63,MAPPING!$B$22:$C$29,2,10)))</f>
        <v>0</v>
      </c>
      <c r="T63" s="88">
        <f>(IF(VLOOKUP(VLOOKUP(AK63,MAPPING!$B$15:$D$20,2,1),MAPPING!$C$15:$E$20,2,0)=7000,0,VLOOKUP(VLOOKUP(AK63,MAPPING!$B$15:$D$20,2,1),MAPPING!$C$15:$E$20,2,0)))</f>
        <v>0</v>
      </c>
      <c r="U63" s="88">
        <v>0</v>
      </c>
      <c r="V63" s="88">
        <f t="shared" si="15"/>
        <v>6100</v>
      </c>
      <c r="X63" s="103">
        <v>45917</v>
      </c>
      <c r="Y63" s="76" t="s">
        <v>123</v>
      </c>
      <c r="Z63" s="76">
        <v>72220338942</v>
      </c>
      <c r="AA63" s="76" t="s">
        <v>281</v>
      </c>
      <c r="AB63" s="76" t="s">
        <v>282</v>
      </c>
      <c r="AC63" s="76">
        <v>1092727549</v>
      </c>
      <c r="AD63" s="76">
        <v>12907</v>
      </c>
      <c r="AE63" s="76"/>
      <c r="AF63" s="77">
        <v>1</v>
      </c>
      <c r="AG63" s="78">
        <v>0.5</v>
      </c>
      <c r="AH63" s="78">
        <v>0.5</v>
      </c>
      <c r="AI63" s="78">
        <v>0.5</v>
      </c>
      <c r="AJ63" s="76" t="s">
        <v>48</v>
      </c>
      <c r="AK63" s="78">
        <v>12</v>
      </c>
      <c r="AL63" s="76" t="s">
        <v>124</v>
      </c>
      <c r="AM63" s="76" t="s">
        <v>124</v>
      </c>
      <c r="AN63" s="76" t="s">
        <v>124</v>
      </c>
      <c r="AO63" s="76" t="s">
        <v>124</v>
      </c>
      <c r="AP63" s="76" t="s">
        <v>124</v>
      </c>
      <c r="AQ63" s="76">
        <v>1123287</v>
      </c>
      <c r="AR63" s="76" t="s">
        <v>108</v>
      </c>
      <c r="AS63" s="76" t="s">
        <v>125</v>
      </c>
      <c r="AT63" s="76"/>
      <c r="AU63" s="76" t="s">
        <v>126</v>
      </c>
      <c r="AV63" s="199">
        <v>6094373024403</v>
      </c>
      <c r="AW63" s="76"/>
      <c r="AX63" s="76">
        <v>2025090851852760</v>
      </c>
      <c r="AY63" s="76" t="s">
        <v>199</v>
      </c>
      <c r="AZ63" s="76" t="s">
        <v>200</v>
      </c>
      <c r="BA63" s="76" t="s">
        <v>129</v>
      </c>
      <c r="BB63" s="76" t="s">
        <v>130</v>
      </c>
      <c r="BC63" s="76" t="s">
        <v>131</v>
      </c>
      <c r="BD63" s="76"/>
      <c r="BE63" s="76" t="s">
        <v>132</v>
      </c>
    </row>
    <row r="64" spans="2:57" x14ac:dyDescent="0.3">
      <c r="B64" s="22">
        <f t="shared" si="1"/>
        <v>59</v>
      </c>
      <c r="C64" s="109">
        <f t="shared" si="2"/>
        <v>45917</v>
      </c>
      <c r="D64" s="22">
        <f t="shared" si="3"/>
        <v>72220338942</v>
      </c>
      <c r="E64" s="22" t="str">
        <f t="shared" si="4"/>
        <v>PDE250056295</v>
      </c>
      <c r="F64" s="22" t="str">
        <f t="shared" si="5"/>
        <v>고은우</v>
      </c>
      <c r="G64" s="22" t="str">
        <f t="shared" si="6"/>
        <v>일반(목록배제,Normal-Manifest Exception)</v>
      </c>
      <c r="H64" s="22">
        <f t="shared" si="7"/>
        <v>42</v>
      </c>
      <c r="I64" s="22">
        <f t="shared" si="8"/>
        <v>1</v>
      </c>
      <c r="J64" s="40">
        <f t="shared" si="9"/>
        <v>0.5</v>
      </c>
      <c r="K64" s="40">
        <f t="shared" si="10"/>
        <v>0.5</v>
      </c>
      <c r="L64" s="40">
        <f t="shared" si="11"/>
        <v>0.5</v>
      </c>
      <c r="M64" s="23" t="str">
        <f t="shared" si="12"/>
        <v>PDE250056295</v>
      </c>
      <c r="N64" s="73">
        <f t="shared" si="13"/>
        <v>6100</v>
      </c>
      <c r="O64" s="88">
        <f>VLOOKUP(G64,MAPPING!$B$3:$D$11,3,0)</f>
        <v>1800</v>
      </c>
      <c r="P64" s="88">
        <f t="shared" si="14"/>
        <v>0</v>
      </c>
      <c r="Q64" s="88">
        <v>0</v>
      </c>
      <c r="R64" s="88" cm="1">
        <f t="array" ref="R64">IF(OR(ISNUMBER(SEARCH("대신대납",AE64)),ISNUMBER(SEARCH("대신 대납",AE64))),_xlfn.LET(
  _xlpm.s,AE64,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4" s="88">
        <f>IF(OR(ISNUMBER(SEARCH("대신대납",AE64)),ISNUMBER(SEARCH("대신 대납",AE64)),ISNUMBER(SEARCH("대신착불",AE64)),ISNUMBER(SEARCH("대신 착불",AE64))), 0,(I64*VLOOKUP(L64/I64,MAPPING!$B$22:$C$29,2,10)))</f>
        <v>0</v>
      </c>
      <c r="T64" s="88">
        <f>(IF(VLOOKUP(VLOOKUP(AK64,MAPPING!$B$15:$D$20,2,1),MAPPING!$C$15:$E$20,2,0)=7000,0,VLOOKUP(VLOOKUP(AK64,MAPPING!$B$15:$D$20,2,1),MAPPING!$C$15:$E$20,2,0)))</f>
        <v>0</v>
      </c>
      <c r="U64" s="88">
        <v>0</v>
      </c>
      <c r="V64" s="88">
        <f t="shared" si="15"/>
        <v>7900</v>
      </c>
      <c r="X64" s="103">
        <v>45917</v>
      </c>
      <c r="Y64" s="76" t="s">
        <v>123</v>
      </c>
      <c r="Z64" s="76">
        <v>72220338942</v>
      </c>
      <c r="AA64" s="76" t="s">
        <v>283</v>
      </c>
      <c r="AB64" s="76" t="s">
        <v>284</v>
      </c>
      <c r="AC64" s="76">
        <v>1091589394</v>
      </c>
      <c r="AD64" s="76">
        <v>6598</v>
      </c>
      <c r="AE64" s="76"/>
      <c r="AF64" s="77">
        <v>1</v>
      </c>
      <c r="AG64" s="78">
        <v>0.5</v>
      </c>
      <c r="AH64" s="78">
        <v>0.5</v>
      </c>
      <c r="AI64" s="78">
        <v>0.5</v>
      </c>
      <c r="AJ64" s="76" t="s">
        <v>49</v>
      </c>
      <c r="AK64" s="78">
        <v>42</v>
      </c>
      <c r="AL64" s="76" t="s">
        <v>124</v>
      </c>
      <c r="AM64" s="76" t="s">
        <v>124</v>
      </c>
      <c r="AN64" s="76" t="s">
        <v>124</v>
      </c>
      <c r="AO64" s="76" t="s">
        <v>124</v>
      </c>
      <c r="AP64" s="76" t="s">
        <v>124</v>
      </c>
      <c r="AQ64" s="76">
        <v>1123287</v>
      </c>
      <c r="AR64" s="76" t="s">
        <v>108</v>
      </c>
      <c r="AS64" s="76" t="s">
        <v>125</v>
      </c>
      <c r="AT64" s="76"/>
      <c r="AU64" s="76" t="s">
        <v>126</v>
      </c>
      <c r="AV64" s="199">
        <v>6094373024405</v>
      </c>
      <c r="AW64" s="76"/>
      <c r="AX64" s="76">
        <v>2025090866952860</v>
      </c>
      <c r="AY64" s="76" t="s">
        <v>199</v>
      </c>
      <c r="AZ64" s="76" t="s">
        <v>200</v>
      </c>
      <c r="BA64" s="76" t="s">
        <v>129</v>
      </c>
      <c r="BB64" s="76" t="s">
        <v>130</v>
      </c>
      <c r="BC64" s="76" t="s">
        <v>131</v>
      </c>
      <c r="BD64" s="76"/>
      <c r="BE64" s="76" t="s">
        <v>132</v>
      </c>
    </row>
    <row r="65" spans="2:57" x14ac:dyDescent="0.3">
      <c r="B65" s="22">
        <f t="shared" si="1"/>
        <v>60</v>
      </c>
      <c r="C65" s="109">
        <f t="shared" si="2"/>
        <v>45917</v>
      </c>
      <c r="D65" s="22">
        <f t="shared" si="3"/>
        <v>72220338942</v>
      </c>
      <c r="E65" s="22" t="str">
        <f t="shared" si="4"/>
        <v>PDE250056324</v>
      </c>
      <c r="F65" s="22" t="str">
        <f t="shared" si="5"/>
        <v>권윤혜</v>
      </c>
      <c r="G65" s="22" t="str">
        <f t="shared" si="6"/>
        <v>일반(목록배제,Normal-Manifest Exception)</v>
      </c>
      <c r="H65" s="22">
        <f t="shared" si="7"/>
        <v>100</v>
      </c>
      <c r="I65" s="22">
        <f t="shared" si="8"/>
        <v>1</v>
      </c>
      <c r="J65" s="40">
        <f t="shared" si="9"/>
        <v>1</v>
      </c>
      <c r="K65" s="40">
        <f t="shared" si="10"/>
        <v>0.5</v>
      </c>
      <c r="L65" s="40">
        <f t="shared" si="11"/>
        <v>1</v>
      </c>
      <c r="M65" s="23" t="str">
        <f t="shared" si="12"/>
        <v>PDE250056324</v>
      </c>
      <c r="N65" s="73">
        <f t="shared" si="13"/>
        <v>8650</v>
      </c>
      <c r="O65" s="88">
        <f>VLOOKUP(G65,MAPPING!$B$3:$D$11,3,0)</f>
        <v>1800</v>
      </c>
      <c r="P65" s="88">
        <f t="shared" si="14"/>
        <v>0</v>
      </c>
      <c r="Q65" s="88">
        <v>0</v>
      </c>
      <c r="R65" s="88" cm="1">
        <f t="array" ref="R65">IF(OR(ISNUMBER(SEARCH("대신대납",AE65)),ISNUMBER(SEARCH("대신 대납",AE65))),_xlfn.LET(
  _xlpm.s,AE65,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5" s="88">
        <f>IF(OR(ISNUMBER(SEARCH("대신대납",AE65)),ISNUMBER(SEARCH("대신 대납",AE65)),ISNUMBER(SEARCH("대신착불",AE65)),ISNUMBER(SEARCH("대신 착불",AE65))), 0,(I65*VLOOKUP(L65/I65,MAPPING!$B$22:$C$29,2,10)))</f>
        <v>0</v>
      </c>
      <c r="T65" s="88">
        <f>(IF(VLOOKUP(VLOOKUP(AK65,MAPPING!$B$15:$D$20,2,1),MAPPING!$C$15:$E$20,2,0)=7000,0,VLOOKUP(VLOOKUP(AK65,MAPPING!$B$15:$D$20,2,1),MAPPING!$C$15:$E$20,2,0)))</f>
        <v>0</v>
      </c>
      <c r="U65" s="88">
        <v>0</v>
      </c>
      <c r="V65" s="88">
        <f t="shared" si="15"/>
        <v>10450</v>
      </c>
      <c r="X65" s="103">
        <v>45917</v>
      </c>
      <c r="Y65" s="76" t="s">
        <v>123</v>
      </c>
      <c r="Z65" s="76">
        <v>72220338942</v>
      </c>
      <c r="AA65" s="76" t="s">
        <v>285</v>
      </c>
      <c r="AB65" s="76" t="s">
        <v>286</v>
      </c>
      <c r="AC65" s="76">
        <v>1092697477</v>
      </c>
      <c r="AD65" s="76">
        <v>4516</v>
      </c>
      <c r="AE65" s="76"/>
      <c r="AF65" s="77">
        <v>1</v>
      </c>
      <c r="AG65" s="78">
        <v>1</v>
      </c>
      <c r="AH65" s="78">
        <v>0.5</v>
      </c>
      <c r="AI65" s="78">
        <v>1</v>
      </c>
      <c r="AJ65" s="76" t="s">
        <v>49</v>
      </c>
      <c r="AK65" s="78">
        <v>100</v>
      </c>
      <c r="AL65" s="76" t="s">
        <v>124</v>
      </c>
      <c r="AM65" s="76" t="s">
        <v>124</v>
      </c>
      <c r="AN65" s="76" t="s">
        <v>124</v>
      </c>
      <c r="AO65" s="76" t="s">
        <v>124</v>
      </c>
      <c r="AP65" s="76" t="s">
        <v>124</v>
      </c>
      <c r="AQ65" s="76">
        <v>1123287</v>
      </c>
      <c r="AR65" s="76" t="s">
        <v>108</v>
      </c>
      <c r="AS65" s="76" t="s">
        <v>125</v>
      </c>
      <c r="AT65" s="76"/>
      <c r="AU65" s="76" t="s">
        <v>126</v>
      </c>
      <c r="AV65" s="199">
        <v>6094373024407</v>
      </c>
      <c r="AW65" s="76"/>
      <c r="AX65" s="76">
        <v>4343388018</v>
      </c>
      <c r="AY65" s="76" t="s">
        <v>199</v>
      </c>
      <c r="AZ65" s="76" t="s">
        <v>200</v>
      </c>
      <c r="BA65" s="76" t="s">
        <v>129</v>
      </c>
      <c r="BB65" s="76" t="s">
        <v>130</v>
      </c>
      <c r="BC65" s="76" t="s">
        <v>131</v>
      </c>
      <c r="BD65" s="76"/>
      <c r="BE65" s="76" t="s">
        <v>132</v>
      </c>
    </row>
    <row r="66" spans="2:57" x14ac:dyDescent="0.3">
      <c r="B66" s="22">
        <f t="shared" si="1"/>
        <v>61</v>
      </c>
      <c r="C66" s="109">
        <f t="shared" si="2"/>
        <v>45917</v>
      </c>
      <c r="D66" s="22">
        <f t="shared" si="3"/>
        <v>72220338942</v>
      </c>
      <c r="E66" s="22" t="str">
        <f t="shared" si="4"/>
        <v>PDE250056486</v>
      </c>
      <c r="F66" s="22" t="str">
        <f t="shared" si="5"/>
        <v>조혜은</v>
      </c>
      <c r="G66" s="22" t="str">
        <f t="shared" si="6"/>
        <v>목록(Manifest)</v>
      </c>
      <c r="H66" s="22">
        <f t="shared" si="7"/>
        <v>150</v>
      </c>
      <c r="I66" s="22">
        <f t="shared" si="8"/>
        <v>1</v>
      </c>
      <c r="J66" s="40">
        <f t="shared" si="9"/>
        <v>1</v>
      </c>
      <c r="K66" s="40">
        <f t="shared" si="10"/>
        <v>0.5</v>
      </c>
      <c r="L66" s="40">
        <f t="shared" si="11"/>
        <v>1</v>
      </c>
      <c r="M66" s="23" t="str">
        <f t="shared" si="12"/>
        <v>PDE250056486</v>
      </c>
      <c r="N66" s="73">
        <f t="shared" si="13"/>
        <v>8650</v>
      </c>
      <c r="O66" s="88">
        <f>VLOOKUP(G66,MAPPING!$B$3:$D$11,3,0)</f>
        <v>0</v>
      </c>
      <c r="P66" s="88">
        <f t="shared" si="14"/>
        <v>0</v>
      </c>
      <c r="Q66" s="88">
        <v>0</v>
      </c>
      <c r="R66" s="88" cm="1">
        <f t="array" ref="R66">IF(OR(ISNUMBER(SEARCH("대신대납",AE66)),ISNUMBER(SEARCH("대신 대납",AE66))),_xlfn.LET(
  _xlpm.s,AE66,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6" s="88">
        <f>IF(OR(ISNUMBER(SEARCH("대신대납",AE66)),ISNUMBER(SEARCH("대신 대납",AE66)),ISNUMBER(SEARCH("대신착불",AE66)),ISNUMBER(SEARCH("대신 착불",AE66))), 0,(I66*VLOOKUP(L66/I66,MAPPING!$B$22:$C$29,2,10)))</f>
        <v>0</v>
      </c>
      <c r="T66" s="88">
        <f>(IF(VLOOKUP(VLOOKUP(AK66,MAPPING!$B$15:$D$20,2,1),MAPPING!$C$15:$E$20,2,0)=7000,0,VLOOKUP(VLOOKUP(AK66,MAPPING!$B$15:$D$20,2,1),MAPPING!$C$15:$E$20,2,0)))</f>
        <v>0</v>
      </c>
      <c r="U66" s="88">
        <v>0</v>
      </c>
      <c r="V66" s="88">
        <f t="shared" si="15"/>
        <v>8650</v>
      </c>
      <c r="X66" s="103">
        <v>45917</v>
      </c>
      <c r="Y66" s="76" t="s">
        <v>123</v>
      </c>
      <c r="Z66" s="76">
        <v>72220338942</v>
      </c>
      <c r="AA66" s="76" t="s">
        <v>287</v>
      </c>
      <c r="AB66" s="76" t="s">
        <v>288</v>
      </c>
      <c r="AC66" s="76">
        <v>1033919112</v>
      </c>
      <c r="AD66" s="76">
        <v>26466</v>
      </c>
      <c r="AE66" s="76"/>
      <c r="AF66" s="77">
        <v>1</v>
      </c>
      <c r="AG66" s="78">
        <v>1</v>
      </c>
      <c r="AH66" s="78">
        <v>0.5</v>
      </c>
      <c r="AI66" s="78">
        <v>1</v>
      </c>
      <c r="AJ66" s="76" t="s">
        <v>48</v>
      </c>
      <c r="AK66" s="78">
        <v>150</v>
      </c>
      <c r="AL66" s="76" t="s">
        <v>124</v>
      </c>
      <c r="AM66" s="76" t="s">
        <v>124</v>
      </c>
      <c r="AN66" s="76" t="s">
        <v>124</v>
      </c>
      <c r="AO66" s="76" t="s">
        <v>124</v>
      </c>
      <c r="AP66" s="76" t="s">
        <v>124</v>
      </c>
      <c r="AQ66" s="76">
        <v>1123287</v>
      </c>
      <c r="AR66" s="76" t="s">
        <v>108</v>
      </c>
      <c r="AS66" s="76" t="s">
        <v>125</v>
      </c>
      <c r="AT66" s="76"/>
      <c r="AU66" s="76" t="s">
        <v>126</v>
      </c>
      <c r="AV66" s="199">
        <v>6094373024410</v>
      </c>
      <c r="AW66" s="76"/>
      <c r="AX66" s="76">
        <v>2025090850724650</v>
      </c>
      <c r="AY66" s="76" t="s">
        <v>199</v>
      </c>
      <c r="AZ66" s="76" t="s">
        <v>200</v>
      </c>
      <c r="BA66" s="76" t="s">
        <v>129</v>
      </c>
      <c r="BB66" s="76" t="s">
        <v>130</v>
      </c>
      <c r="BC66" s="76" t="s">
        <v>131</v>
      </c>
      <c r="BD66" s="76"/>
      <c r="BE66" s="76" t="s">
        <v>132</v>
      </c>
    </row>
    <row r="67" spans="2:57" x14ac:dyDescent="0.3">
      <c r="B67" s="22">
        <f t="shared" si="1"/>
        <v>62</v>
      </c>
      <c r="C67" s="109">
        <f t="shared" si="2"/>
        <v>45917</v>
      </c>
      <c r="D67" s="22">
        <f t="shared" si="3"/>
        <v>72220338942</v>
      </c>
      <c r="E67" s="22" t="str">
        <f t="shared" si="4"/>
        <v>PDE250056487</v>
      </c>
      <c r="F67" s="22" t="str">
        <f t="shared" si="5"/>
        <v>김정옥</v>
      </c>
      <c r="G67" s="22" t="str">
        <f t="shared" si="6"/>
        <v>목록(Manifest)</v>
      </c>
      <c r="H67" s="22">
        <f t="shared" si="7"/>
        <v>150</v>
      </c>
      <c r="I67" s="22">
        <f t="shared" si="8"/>
        <v>1</v>
      </c>
      <c r="J67" s="40">
        <f t="shared" si="9"/>
        <v>4</v>
      </c>
      <c r="K67" s="40">
        <f t="shared" si="10"/>
        <v>0.5</v>
      </c>
      <c r="L67" s="40">
        <f t="shared" si="11"/>
        <v>4</v>
      </c>
      <c r="M67" s="23" t="str">
        <f t="shared" si="12"/>
        <v>PDE250056487</v>
      </c>
      <c r="N67" s="73">
        <f t="shared" si="13"/>
        <v>23950</v>
      </c>
      <c r="O67" s="88">
        <f>VLOOKUP(G67,MAPPING!$B$3:$D$11,3,0)</f>
        <v>0</v>
      </c>
      <c r="P67" s="88">
        <f t="shared" si="14"/>
        <v>0</v>
      </c>
      <c r="Q67" s="88">
        <v>0</v>
      </c>
      <c r="R67" s="88" cm="1">
        <f t="array" ref="R67">IF(OR(ISNUMBER(SEARCH("대신대납",AE67)),ISNUMBER(SEARCH("대신 대납",AE67))),_xlfn.LET(
  _xlpm.s,AE67,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7" s="88">
        <f>IF(OR(ISNUMBER(SEARCH("대신대납",AE67)),ISNUMBER(SEARCH("대신 대납",AE67)),ISNUMBER(SEARCH("대신착불",AE67)),ISNUMBER(SEARCH("대신 착불",AE67))), 0,(I67*VLOOKUP(L67/I67,MAPPING!$B$22:$C$29,2,10)))</f>
        <v>500</v>
      </c>
      <c r="T67" s="88">
        <f>(IF(VLOOKUP(VLOOKUP(AK67,MAPPING!$B$15:$D$20,2,1),MAPPING!$C$15:$E$20,2,0)=7000,0,VLOOKUP(VLOOKUP(AK67,MAPPING!$B$15:$D$20,2,1),MAPPING!$C$15:$E$20,2,0)))</f>
        <v>0</v>
      </c>
      <c r="U67" s="88">
        <v>0</v>
      </c>
      <c r="V67" s="88">
        <f t="shared" si="15"/>
        <v>24450</v>
      </c>
      <c r="X67" s="103">
        <v>45917</v>
      </c>
      <c r="Y67" s="76" t="s">
        <v>123</v>
      </c>
      <c r="Z67" s="76">
        <v>72220338942</v>
      </c>
      <c r="AA67" s="76" t="s">
        <v>289</v>
      </c>
      <c r="AB67" s="76" t="s">
        <v>290</v>
      </c>
      <c r="AC67" s="76">
        <v>1051198618</v>
      </c>
      <c r="AD67" s="76">
        <v>62018</v>
      </c>
      <c r="AE67" s="76"/>
      <c r="AF67" s="77">
        <v>1</v>
      </c>
      <c r="AG67" s="78">
        <v>4</v>
      </c>
      <c r="AH67" s="78">
        <v>0.5</v>
      </c>
      <c r="AI67" s="78">
        <v>4</v>
      </c>
      <c r="AJ67" s="76" t="s">
        <v>48</v>
      </c>
      <c r="AK67" s="78">
        <v>150</v>
      </c>
      <c r="AL67" s="76" t="s">
        <v>124</v>
      </c>
      <c r="AM67" s="76" t="s">
        <v>124</v>
      </c>
      <c r="AN67" s="76" t="s">
        <v>124</v>
      </c>
      <c r="AO67" s="76" t="s">
        <v>124</v>
      </c>
      <c r="AP67" s="76" t="s">
        <v>124</v>
      </c>
      <c r="AQ67" s="76">
        <v>1123287</v>
      </c>
      <c r="AR67" s="76" t="s">
        <v>108</v>
      </c>
      <c r="AS67" s="76" t="s">
        <v>125</v>
      </c>
      <c r="AT67" s="76"/>
      <c r="AU67" s="76" t="s">
        <v>126</v>
      </c>
      <c r="AV67" s="199">
        <v>6094373024411</v>
      </c>
      <c r="AW67" s="76"/>
      <c r="AX67" s="76">
        <v>2025091012477230</v>
      </c>
      <c r="AY67" s="76" t="s">
        <v>199</v>
      </c>
      <c r="AZ67" s="76" t="s">
        <v>200</v>
      </c>
      <c r="BA67" s="76" t="s">
        <v>129</v>
      </c>
      <c r="BB67" s="76" t="s">
        <v>130</v>
      </c>
      <c r="BC67" s="76" t="s">
        <v>131</v>
      </c>
      <c r="BD67" s="76"/>
      <c r="BE67" s="76" t="s">
        <v>132</v>
      </c>
    </row>
    <row r="68" spans="2:57" x14ac:dyDescent="0.3">
      <c r="B68" s="22">
        <f t="shared" si="1"/>
        <v>63</v>
      </c>
      <c r="C68" s="109">
        <f t="shared" si="2"/>
        <v>45917</v>
      </c>
      <c r="D68" s="22">
        <f t="shared" si="3"/>
        <v>72220338942</v>
      </c>
      <c r="E68" s="22" t="str">
        <f t="shared" si="4"/>
        <v>PDE250055868</v>
      </c>
      <c r="F68" s="22" t="str">
        <f t="shared" si="5"/>
        <v>정재은</v>
      </c>
      <c r="G68" s="22" t="str">
        <f t="shared" si="6"/>
        <v>일반(목록배제,Normal-Manifest Exception)</v>
      </c>
      <c r="H68" s="22">
        <f t="shared" si="7"/>
        <v>14</v>
      </c>
      <c r="I68" s="22">
        <f t="shared" si="8"/>
        <v>1</v>
      </c>
      <c r="J68" s="40">
        <f t="shared" si="9"/>
        <v>1</v>
      </c>
      <c r="K68" s="40">
        <f t="shared" si="10"/>
        <v>0.5</v>
      </c>
      <c r="L68" s="40">
        <f t="shared" si="11"/>
        <v>1</v>
      </c>
      <c r="M68" s="23" t="str">
        <f t="shared" si="12"/>
        <v>PDE250055868</v>
      </c>
      <c r="N68" s="73">
        <f t="shared" si="13"/>
        <v>8650</v>
      </c>
      <c r="O68" s="88">
        <f>VLOOKUP(G68,MAPPING!$B$3:$D$11,3,0)</f>
        <v>1800</v>
      </c>
      <c r="P68" s="88">
        <f t="shared" si="14"/>
        <v>0</v>
      </c>
      <c r="Q68" s="88">
        <v>0</v>
      </c>
      <c r="R68" s="88" cm="1">
        <f t="array" ref="R68">IF(OR(ISNUMBER(SEARCH("대신대납",AE68)),ISNUMBER(SEARCH("대신 대납",AE68))),_xlfn.LET(
  _xlpm.s,AE68,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8" s="88">
        <f>IF(OR(ISNUMBER(SEARCH("대신대납",AE68)),ISNUMBER(SEARCH("대신 대납",AE68)),ISNUMBER(SEARCH("대신착불",AE68)),ISNUMBER(SEARCH("대신 착불",AE68))), 0,(I68*VLOOKUP(L68/I68,MAPPING!$B$22:$C$29,2,10)))</f>
        <v>0</v>
      </c>
      <c r="T68" s="88">
        <f>(IF(VLOOKUP(VLOOKUP(AK68,MAPPING!$B$15:$D$20,2,1),MAPPING!$C$15:$E$20,2,0)=7000,0,VLOOKUP(VLOOKUP(AK68,MAPPING!$B$15:$D$20,2,1),MAPPING!$C$15:$E$20,2,0)))</f>
        <v>0</v>
      </c>
      <c r="U68" s="88">
        <v>0</v>
      </c>
      <c r="V68" s="88">
        <f t="shared" si="15"/>
        <v>10450</v>
      </c>
      <c r="X68" s="103">
        <v>45917</v>
      </c>
      <c r="Y68" s="76" t="s">
        <v>123</v>
      </c>
      <c r="Z68" s="76">
        <v>72220338942</v>
      </c>
      <c r="AA68" s="76" t="s">
        <v>291</v>
      </c>
      <c r="AB68" s="76" t="s">
        <v>292</v>
      </c>
      <c r="AC68" s="76">
        <v>1028405887</v>
      </c>
      <c r="AD68" s="76">
        <v>53070</v>
      </c>
      <c r="AE68" s="76"/>
      <c r="AF68" s="77">
        <v>1</v>
      </c>
      <c r="AG68" s="78">
        <v>1</v>
      </c>
      <c r="AH68" s="78">
        <v>0.5</v>
      </c>
      <c r="AI68" s="78">
        <v>1</v>
      </c>
      <c r="AJ68" s="76" t="s">
        <v>49</v>
      </c>
      <c r="AK68" s="78">
        <v>14</v>
      </c>
      <c r="AL68" s="76" t="s">
        <v>124</v>
      </c>
      <c r="AM68" s="76" t="s">
        <v>124</v>
      </c>
      <c r="AN68" s="76" t="s">
        <v>124</v>
      </c>
      <c r="AO68" s="76" t="s">
        <v>124</v>
      </c>
      <c r="AP68" s="76" t="s">
        <v>124</v>
      </c>
      <c r="AQ68" s="76">
        <v>1123287</v>
      </c>
      <c r="AR68" s="76" t="s">
        <v>108</v>
      </c>
      <c r="AS68" s="76" t="s">
        <v>125</v>
      </c>
      <c r="AT68" s="76"/>
      <c r="AU68" s="76" t="s">
        <v>126</v>
      </c>
      <c r="AV68" s="199">
        <v>6094373022227</v>
      </c>
      <c r="AW68" s="76"/>
      <c r="AX68" s="76">
        <v>4340596626</v>
      </c>
      <c r="AY68" s="76" t="s">
        <v>199</v>
      </c>
      <c r="AZ68" s="76" t="s">
        <v>200</v>
      </c>
      <c r="BA68" s="76" t="s">
        <v>129</v>
      </c>
      <c r="BB68" s="76" t="s">
        <v>130</v>
      </c>
      <c r="BC68" s="76" t="s">
        <v>131</v>
      </c>
      <c r="BD68" s="76"/>
      <c r="BE68" s="76" t="s">
        <v>132</v>
      </c>
    </row>
    <row r="69" spans="2:57" x14ac:dyDescent="0.3">
      <c r="B69" s="22">
        <f t="shared" si="1"/>
        <v>64</v>
      </c>
      <c r="C69" s="109">
        <f t="shared" si="2"/>
        <v>45917</v>
      </c>
      <c r="D69" s="22">
        <f t="shared" si="3"/>
        <v>72220338942</v>
      </c>
      <c r="E69" s="22" t="str">
        <f t="shared" si="4"/>
        <v>PDE250056730</v>
      </c>
      <c r="F69" s="22" t="str">
        <f t="shared" si="5"/>
        <v>서다혜</v>
      </c>
      <c r="G69" s="22" t="str">
        <f t="shared" si="6"/>
        <v>일반(목록배제,Normal-Manifest Exception)</v>
      </c>
      <c r="H69" s="22">
        <f t="shared" si="7"/>
        <v>35</v>
      </c>
      <c r="I69" s="22">
        <f t="shared" si="8"/>
        <v>1</v>
      </c>
      <c r="J69" s="40">
        <f t="shared" si="9"/>
        <v>1</v>
      </c>
      <c r="K69" s="40">
        <f t="shared" si="10"/>
        <v>0.5</v>
      </c>
      <c r="L69" s="40">
        <f t="shared" si="11"/>
        <v>1</v>
      </c>
      <c r="M69" s="23" t="str">
        <f t="shared" si="12"/>
        <v>PDE250056730</v>
      </c>
      <c r="N69" s="73">
        <f t="shared" si="13"/>
        <v>8650</v>
      </c>
      <c r="O69" s="88">
        <f>VLOOKUP(G69,MAPPING!$B$3:$D$11,3,0)</f>
        <v>1800</v>
      </c>
      <c r="P69" s="88">
        <f t="shared" si="14"/>
        <v>0</v>
      </c>
      <c r="Q69" s="88">
        <v>0</v>
      </c>
      <c r="R69" s="88" cm="1">
        <f t="array" ref="R69">IF(OR(ISNUMBER(SEARCH("대신대납",AE69)),ISNUMBER(SEARCH("대신 대납",AE69))),_xlfn.LET(
  _xlpm.s,AE69,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69" s="88">
        <f>IF(OR(ISNUMBER(SEARCH("대신대납",AE69)),ISNUMBER(SEARCH("대신 대납",AE69)),ISNUMBER(SEARCH("대신착불",AE69)),ISNUMBER(SEARCH("대신 착불",AE69))), 0,(I69*VLOOKUP(L69/I69,MAPPING!$B$22:$C$29,2,10)))</f>
        <v>0</v>
      </c>
      <c r="T69" s="88">
        <f>(IF(VLOOKUP(VLOOKUP(AK69,MAPPING!$B$15:$D$20,2,1),MAPPING!$C$15:$E$20,2,0)=7000,0,VLOOKUP(VLOOKUP(AK69,MAPPING!$B$15:$D$20,2,1),MAPPING!$C$15:$E$20,2,0)))</f>
        <v>0</v>
      </c>
      <c r="U69" s="88">
        <v>0</v>
      </c>
      <c r="V69" s="88">
        <f t="shared" si="15"/>
        <v>10450</v>
      </c>
      <c r="X69" s="103">
        <v>45917</v>
      </c>
      <c r="Y69" s="76" t="s">
        <v>123</v>
      </c>
      <c r="Z69" s="76">
        <v>72220338942</v>
      </c>
      <c r="AA69" s="76" t="s">
        <v>293</v>
      </c>
      <c r="AB69" s="76" t="s">
        <v>294</v>
      </c>
      <c r="AC69" s="76">
        <v>1097769698</v>
      </c>
      <c r="AD69" s="76">
        <v>52731</v>
      </c>
      <c r="AE69" s="76"/>
      <c r="AF69" s="77">
        <v>1</v>
      </c>
      <c r="AG69" s="78">
        <v>1</v>
      </c>
      <c r="AH69" s="78">
        <v>0.5</v>
      </c>
      <c r="AI69" s="78">
        <v>1</v>
      </c>
      <c r="AJ69" s="76" t="s">
        <v>49</v>
      </c>
      <c r="AK69" s="78">
        <v>35</v>
      </c>
      <c r="AL69" s="76" t="s">
        <v>124</v>
      </c>
      <c r="AM69" s="76" t="s">
        <v>124</v>
      </c>
      <c r="AN69" s="76" t="s">
        <v>124</v>
      </c>
      <c r="AO69" s="76" t="s">
        <v>124</v>
      </c>
      <c r="AP69" s="76" t="s">
        <v>124</v>
      </c>
      <c r="AQ69" s="76">
        <v>1123287</v>
      </c>
      <c r="AR69" s="76" t="s">
        <v>108</v>
      </c>
      <c r="AS69" s="76" t="s">
        <v>125</v>
      </c>
      <c r="AT69" s="76"/>
      <c r="AU69" s="76" t="s">
        <v>126</v>
      </c>
      <c r="AV69" s="199">
        <v>6094373025148</v>
      </c>
      <c r="AW69" s="76"/>
      <c r="AX69" s="76">
        <v>2025091021188000</v>
      </c>
      <c r="AY69" s="76" t="s">
        <v>199</v>
      </c>
      <c r="AZ69" s="76" t="s">
        <v>200</v>
      </c>
      <c r="BA69" s="76" t="s">
        <v>129</v>
      </c>
      <c r="BB69" s="76" t="s">
        <v>130</v>
      </c>
      <c r="BC69" s="76" t="s">
        <v>131</v>
      </c>
      <c r="BD69" s="76"/>
      <c r="BE69" s="76" t="s">
        <v>132</v>
      </c>
    </row>
    <row r="70" spans="2:57" x14ac:dyDescent="0.3">
      <c r="B70" s="22">
        <f t="shared" si="1"/>
        <v>65</v>
      </c>
      <c r="C70" s="109">
        <f t="shared" si="2"/>
        <v>45917</v>
      </c>
      <c r="D70" s="22">
        <f t="shared" si="3"/>
        <v>72220338942</v>
      </c>
      <c r="E70" s="22" t="str">
        <f t="shared" si="4"/>
        <v>PDE250056733</v>
      </c>
      <c r="F70" s="22" t="str">
        <f t="shared" si="5"/>
        <v>배광위</v>
      </c>
      <c r="G70" s="22" t="str">
        <f t="shared" si="6"/>
        <v>목록(Manifest)</v>
      </c>
      <c r="H70" s="22">
        <f t="shared" si="7"/>
        <v>14</v>
      </c>
      <c r="I70" s="22">
        <f t="shared" si="8"/>
        <v>1</v>
      </c>
      <c r="J70" s="40">
        <f t="shared" si="9"/>
        <v>0.5</v>
      </c>
      <c r="K70" s="40">
        <f t="shared" si="10"/>
        <v>0.5</v>
      </c>
      <c r="L70" s="40">
        <f t="shared" si="11"/>
        <v>0.5</v>
      </c>
      <c r="M70" s="23" t="str">
        <f t="shared" si="12"/>
        <v>PDE250056733</v>
      </c>
      <c r="N70" s="73">
        <f t="shared" si="13"/>
        <v>6100</v>
      </c>
      <c r="O70" s="88">
        <f>VLOOKUP(G70,MAPPING!$B$3:$D$11,3,0)</f>
        <v>0</v>
      </c>
      <c r="P70" s="88">
        <f t="shared" si="14"/>
        <v>0</v>
      </c>
      <c r="Q70" s="88">
        <v>0</v>
      </c>
      <c r="R70" s="88" cm="1">
        <f t="array" ref="R70">IF(OR(ISNUMBER(SEARCH("대신대납",AE70)),ISNUMBER(SEARCH("대신 대납",AE70))),_xlfn.LET(
  _xlpm.s,AE70,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0" s="88">
        <f>IF(OR(ISNUMBER(SEARCH("대신대납",AE70)),ISNUMBER(SEARCH("대신 대납",AE70)),ISNUMBER(SEARCH("대신착불",AE70)),ISNUMBER(SEARCH("대신 착불",AE70))), 0,(I70*VLOOKUP(L70/I70,MAPPING!$B$22:$C$29,2,10)))</f>
        <v>0</v>
      </c>
      <c r="T70" s="88">
        <f>(IF(VLOOKUP(VLOOKUP(AK70,MAPPING!$B$15:$D$20,2,1),MAPPING!$C$15:$E$20,2,0)=7000,0,VLOOKUP(VLOOKUP(AK70,MAPPING!$B$15:$D$20,2,1),MAPPING!$C$15:$E$20,2,0)))</f>
        <v>0</v>
      </c>
      <c r="U70" s="88">
        <v>0</v>
      </c>
      <c r="V70" s="88">
        <f t="shared" si="15"/>
        <v>6100</v>
      </c>
      <c r="X70" s="103">
        <v>45917</v>
      </c>
      <c r="Y70" s="76" t="s">
        <v>123</v>
      </c>
      <c r="Z70" s="76">
        <v>72220338942</v>
      </c>
      <c r="AA70" s="76" t="s">
        <v>295</v>
      </c>
      <c r="AB70" s="76" t="s">
        <v>296</v>
      </c>
      <c r="AC70" s="76">
        <v>1089896446</v>
      </c>
      <c r="AD70" s="76">
        <v>46243</v>
      </c>
      <c r="AE70" s="76"/>
      <c r="AF70" s="77">
        <v>1</v>
      </c>
      <c r="AG70" s="78">
        <v>0.5</v>
      </c>
      <c r="AH70" s="78">
        <v>0.5</v>
      </c>
      <c r="AI70" s="78">
        <v>0.5</v>
      </c>
      <c r="AJ70" s="76" t="s">
        <v>48</v>
      </c>
      <c r="AK70" s="78">
        <v>14</v>
      </c>
      <c r="AL70" s="76" t="s">
        <v>124</v>
      </c>
      <c r="AM70" s="76" t="s">
        <v>124</v>
      </c>
      <c r="AN70" s="76" t="s">
        <v>124</v>
      </c>
      <c r="AO70" s="76" t="s">
        <v>124</v>
      </c>
      <c r="AP70" s="76" t="s">
        <v>124</v>
      </c>
      <c r="AQ70" s="76">
        <v>1123287</v>
      </c>
      <c r="AR70" s="76" t="s">
        <v>108</v>
      </c>
      <c r="AS70" s="76" t="s">
        <v>125</v>
      </c>
      <c r="AT70" s="76"/>
      <c r="AU70" s="76" t="s">
        <v>126</v>
      </c>
      <c r="AV70" s="199">
        <v>6094373025151</v>
      </c>
      <c r="AW70" s="76"/>
      <c r="AX70" s="76">
        <v>2025091265039180</v>
      </c>
      <c r="AY70" s="76" t="s">
        <v>199</v>
      </c>
      <c r="AZ70" s="76" t="s">
        <v>200</v>
      </c>
      <c r="BA70" s="76" t="s">
        <v>129</v>
      </c>
      <c r="BB70" s="76" t="s">
        <v>130</v>
      </c>
      <c r="BC70" s="76" t="s">
        <v>131</v>
      </c>
      <c r="BD70" s="76"/>
      <c r="BE70" s="76" t="s">
        <v>132</v>
      </c>
    </row>
    <row r="71" spans="2:57" x14ac:dyDescent="0.3">
      <c r="B71" s="22">
        <f t="shared" ref="B71:B134" si="16">ROW()-5</f>
        <v>66</v>
      </c>
      <c r="C71" s="109">
        <f t="shared" ref="C71:C134" si="17">X71</f>
        <v>45917</v>
      </c>
      <c r="D71" s="22">
        <f t="shared" ref="D71:D134" si="18">Z71</f>
        <v>72220338942</v>
      </c>
      <c r="E71" s="22" t="str">
        <f t="shared" ref="E71:E134" si="19">AA71</f>
        <v>PDE250055584</v>
      </c>
      <c r="F71" s="22" t="str">
        <f t="shared" ref="F71:F134" si="20">AB71</f>
        <v>정혜민</v>
      </c>
      <c r="G71" s="22" t="str">
        <f t="shared" ref="G71:G134" si="21">AJ71</f>
        <v>목록(Manifest)</v>
      </c>
      <c r="H71" s="22">
        <f t="shared" ref="H71:H134" si="22">AK71</f>
        <v>15</v>
      </c>
      <c r="I71" s="22">
        <f t="shared" ref="I71:I134" si="23">AF71</f>
        <v>1</v>
      </c>
      <c r="J71" s="40">
        <f t="shared" ref="J71:J134" si="24">AG71</f>
        <v>0.5</v>
      </c>
      <c r="K71" s="40">
        <f t="shared" ref="K71:K134" si="25">AH71</f>
        <v>0.5</v>
      </c>
      <c r="L71" s="40">
        <f t="shared" ref="L71:L134" si="26">AI71</f>
        <v>0.5</v>
      </c>
      <c r="M71" s="23" t="str">
        <f t="shared" ref="M71:M134" si="27">AA71</f>
        <v>PDE250055584</v>
      </c>
      <c r="N71" s="73">
        <f t="shared" ref="N71:N134" si="28">6100+(L71-0.5)/0.5*2550</f>
        <v>6100</v>
      </c>
      <c r="O71" s="88">
        <f>VLOOKUP(G71,MAPPING!$B$3:$D$11,3,0)</f>
        <v>0</v>
      </c>
      <c r="P71" s="88">
        <f t="shared" ref="P71:P134" si="29">3000*(I71-1)</f>
        <v>0</v>
      </c>
      <c r="Q71" s="88">
        <v>0</v>
      </c>
      <c r="R71" s="88" cm="1">
        <f t="array" ref="R71">IF(OR(ISNUMBER(SEARCH("대신대납",AE71)),ISNUMBER(SEARCH("대신 대납",AE71))),_xlfn.LET(
  _xlpm.s,AE71,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1" s="88">
        <f>IF(OR(ISNUMBER(SEARCH("대신대납",AE71)),ISNUMBER(SEARCH("대신 대납",AE71)),ISNUMBER(SEARCH("대신착불",AE71)),ISNUMBER(SEARCH("대신 착불",AE71))), 0,(I71*VLOOKUP(L71/I71,MAPPING!$B$22:$C$29,2,10)))</f>
        <v>0</v>
      </c>
      <c r="T71" s="88">
        <f>(IF(VLOOKUP(VLOOKUP(AK71,MAPPING!$B$15:$D$20,2,1),MAPPING!$C$15:$E$20,2,0)=7000,0,VLOOKUP(VLOOKUP(AK71,MAPPING!$B$15:$D$20,2,1),MAPPING!$C$15:$E$20,2,0)))</f>
        <v>0</v>
      </c>
      <c r="U71" s="88">
        <v>0</v>
      </c>
      <c r="V71" s="88">
        <f t="shared" ref="V71:V134" si="30">IF(OR(ISNUMBER(SEARCH("적하삭제",AE71)),ISNUMBER(SEARCH("적하 삭제",AE71))),0,SUM(N71:T71) + U71)</f>
        <v>6100</v>
      </c>
      <c r="X71" s="103">
        <v>45917</v>
      </c>
      <c r="Y71" s="76" t="s">
        <v>123</v>
      </c>
      <c r="Z71" s="76">
        <v>72220338942</v>
      </c>
      <c r="AA71" s="76" t="s">
        <v>297</v>
      </c>
      <c r="AB71" s="76" t="s">
        <v>298</v>
      </c>
      <c r="AC71" s="76">
        <v>1094267719</v>
      </c>
      <c r="AD71" s="76">
        <v>5229</v>
      </c>
      <c r="AE71" s="76"/>
      <c r="AF71" s="77">
        <v>1</v>
      </c>
      <c r="AG71" s="78">
        <v>0.5</v>
      </c>
      <c r="AH71" s="78">
        <v>0.5</v>
      </c>
      <c r="AI71" s="78">
        <v>0.5</v>
      </c>
      <c r="AJ71" s="76" t="s">
        <v>48</v>
      </c>
      <c r="AK71" s="78">
        <v>15</v>
      </c>
      <c r="AL71" s="76" t="s">
        <v>124</v>
      </c>
      <c r="AM71" s="76" t="s">
        <v>124</v>
      </c>
      <c r="AN71" s="76" t="s">
        <v>124</v>
      </c>
      <c r="AO71" s="76" t="s">
        <v>124</v>
      </c>
      <c r="AP71" s="76" t="s">
        <v>124</v>
      </c>
      <c r="AQ71" s="76">
        <v>1123287</v>
      </c>
      <c r="AR71" s="76" t="s">
        <v>108</v>
      </c>
      <c r="AS71" s="76" t="s">
        <v>125</v>
      </c>
      <c r="AT71" s="76"/>
      <c r="AU71" s="76" t="s">
        <v>126</v>
      </c>
      <c r="AV71" s="199">
        <v>6094373021075</v>
      </c>
      <c r="AW71" s="76"/>
      <c r="AX71" s="76">
        <v>2025090583879720</v>
      </c>
      <c r="AY71" s="76" t="s">
        <v>199</v>
      </c>
      <c r="AZ71" s="76" t="s">
        <v>200</v>
      </c>
      <c r="BA71" s="76" t="s">
        <v>129</v>
      </c>
      <c r="BB71" s="76" t="s">
        <v>130</v>
      </c>
      <c r="BC71" s="76" t="s">
        <v>131</v>
      </c>
      <c r="BD71" s="76"/>
      <c r="BE71" s="76" t="s">
        <v>132</v>
      </c>
    </row>
    <row r="72" spans="2:57" x14ac:dyDescent="0.3">
      <c r="B72" s="22">
        <f t="shared" si="16"/>
        <v>67</v>
      </c>
      <c r="C72" s="109">
        <f t="shared" si="17"/>
        <v>45917</v>
      </c>
      <c r="D72" s="22">
        <f t="shared" si="18"/>
        <v>72220338942</v>
      </c>
      <c r="E72" s="22" t="str">
        <f t="shared" si="19"/>
        <v>PDE250056294</v>
      </c>
      <c r="F72" s="22" t="str">
        <f t="shared" si="20"/>
        <v>조수민</v>
      </c>
      <c r="G72" s="22" t="str">
        <f t="shared" si="21"/>
        <v>일반(목록배제,Normal-Manifest Exception)</v>
      </c>
      <c r="H72" s="22">
        <f t="shared" si="22"/>
        <v>60</v>
      </c>
      <c r="I72" s="22">
        <f t="shared" si="23"/>
        <v>1</v>
      </c>
      <c r="J72" s="40">
        <f t="shared" si="24"/>
        <v>0.5</v>
      </c>
      <c r="K72" s="40">
        <f t="shared" si="25"/>
        <v>0.5</v>
      </c>
      <c r="L72" s="40">
        <f t="shared" si="26"/>
        <v>0.5</v>
      </c>
      <c r="M72" s="23" t="str">
        <f t="shared" si="27"/>
        <v>PDE250056294</v>
      </c>
      <c r="N72" s="73">
        <f t="shared" si="28"/>
        <v>6100</v>
      </c>
      <c r="O72" s="88">
        <f>VLOOKUP(G72,MAPPING!$B$3:$D$11,3,0)</f>
        <v>1800</v>
      </c>
      <c r="P72" s="88">
        <f t="shared" si="29"/>
        <v>0</v>
      </c>
      <c r="Q72" s="88">
        <v>0</v>
      </c>
      <c r="R72" s="88" cm="1">
        <f t="array" ref="R72">IF(OR(ISNUMBER(SEARCH("대신대납",AE72)),ISNUMBER(SEARCH("대신 대납",AE72))),_xlfn.LET(
  _xlpm.s,AE72,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2" s="88">
        <f>IF(OR(ISNUMBER(SEARCH("대신대납",AE72)),ISNUMBER(SEARCH("대신 대납",AE72)),ISNUMBER(SEARCH("대신착불",AE72)),ISNUMBER(SEARCH("대신 착불",AE72))), 0,(I72*VLOOKUP(L72/I72,MAPPING!$B$22:$C$29,2,10)))</f>
        <v>0</v>
      </c>
      <c r="T72" s="88">
        <f>(IF(VLOOKUP(VLOOKUP(AK72,MAPPING!$B$15:$D$20,2,1),MAPPING!$C$15:$E$20,2,0)=7000,0,VLOOKUP(VLOOKUP(AK72,MAPPING!$B$15:$D$20,2,1),MAPPING!$C$15:$E$20,2,0)))</f>
        <v>0</v>
      </c>
      <c r="U72" s="88">
        <v>0</v>
      </c>
      <c r="V72" s="88">
        <f t="shared" si="30"/>
        <v>7900</v>
      </c>
      <c r="X72" s="103">
        <v>45917</v>
      </c>
      <c r="Y72" s="76" t="s">
        <v>123</v>
      </c>
      <c r="Z72" s="76">
        <v>72220338942</v>
      </c>
      <c r="AA72" s="76" t="s">
        <v>299</v>
      </c>
      <c r="AB72" s="76" t="s">
        <v>300</v>
      </c>
      <c r="AC72" s="76">
        <v>1094050990</v>
      </c>
      <c r="AD72" s="76">
        <v>47251</v>
      </c>
      <c r="AE72" s="76"/>
      <c r="AF72" s="77">
        <v>1</v>
      </c>
      <c r="AG72" s="78">
        <v>0.5</v>
      </c>
      <c r="AH72" s="78">
        <v>0.5</v>
      </c>
      <c r="AI72" s="78">
        <v>0.5</v>
      </c>
      <c r="AJ72" s="76" t="s">
        <v>49</v>
      </c>
      <c r="AK72" s="78">
        <v>60</v>
      </c>
      <c r="AL72" s="76" t="s">
        <v>124</v>
      </c>
      <c r="AM72" s="76" t="s">
        <v>124</v>
      </c>
      <c r="AN72" s="76" t="s">
        <v>124</v>
      </c>
      <c r="AO72" s="76" t="s">
        <v>124</v>
      </c>
      <c r="AP72" s="76" t="s">
        <v>124</v>
      </c>
      <c r="AQ72" s="76">
        <v>1123287</v>
      </c>
      <c r="AR72" s="76" t="s">
        <v>108</v>
      </c>
      <c r="AS72" s="76" t="s">
        <v>125</v>
      </c>
      <c r="AT72" s="76"/>
      <c r="AU72" s="76" t="s">
        <v>126</v>
      </c>
      <c r="AV72" s="199">
        <v>6094373024404</v>
      </c>
      <c r="AW72" s="76"/>
      <c r="AX72" s="76">
        <v>2025090862114120</v>
      </c>
      <c r="AY72" s="76" t="s">
        <v>199</v>
      </c>
      <c r="AZ72" s="76" t="s">
        <v>200</v>
      </c>
      <c r="BA72" s="76" t="s">
        <v>129</v>
      </c>
      <c r="BB72" s="76" t="s">
        <v>130</v>
      </c>
      <c r="BC72" s="76" t="s">
        <v>131</v>
      </c>
      <c r="BD72" s="76"/>
      <c r="BE72" s="76" t="s">
        <v>132</v>
      </c>
    </row>
    <row r="73" spans="2:57" x14ac:dyDescent="0.3">
      <c r="B73" s="22">
        <f t="shared" si="16"/>
        <v>68</v>
      </c>
      <c r="C73" s="109">
        <f t="shared" si="17"/>
        <v>45918</v>
      </c>
      <c r="D73" s="22">
        <f t="shared" si="18"/>
        <v>18050238355</v>
      </c>
      <c r="E73" s="22" t="str">
        <f t="shared" si="19"/>
        <v>PDE250056731</v>
      </c>
      <c r="F73" s="22" t="str">
        <f t="shared" si="20"/>
        <v>김윤숙</v>
      </c>
      <c r="G73" s="22" t="str">
        <f t="shared" si="21"/>
        <v>목록(Manifest)</v>
      </c>
      <c r="H73" s="22">
        <f t="shared" si="22"/>
        <v>24</v>
      </c>
      <c r="I73" s="22">
        <f t="shared" si="23"/>
        <v>1</v>
      </c>
      <c r="J73" s="40">
        <f t="shared" si="24"/>
        <v>0.5</v>
      </c>
      <c r="K73" s="40">
        <f t="shared" si="25"/>
        <v>0.5</v>
      </c>
      <c r="L73" s="40">
        <f t="shared" si="26"/>
        <v>0.5</v>
      </c>
      <c r="M73" s="23" t="str">
        <f t="shared" si="27"/>
        <v>PDE250056731</v>
      </c>
      <c r="N73" s="73">
        <f t="shared" si="28"/>
        <v>6100</v>
      </c>
      <c r="O73" s="88">
        <f>VLOOKUP(G73,MAPPING!$B$3:$D$11,3,0)</f>
        <v>0</v>
      </c>
      <c r="P73" s="88">
        <f t="shared" si="29"/>
        <v>0</v>
      </c>
      <c r="Q73" s="88">
        <v>0</v>
      </c>
      <c r="R73" s="88" cm="1">
        <f t="array" ref="R73">IF(OR(ISNUMBER(SEARCH("대신대납",AE73)),ISNUMBER(SEARCH("대신 대납",AE73))),_xlfn.LET(
  _xlpm.s,AE73,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3" s="88">
        <f>IF(OR(ISNUMBER(SEARCH("대신대납",AE73)),ISNUMBER(SEARCH("대신 대납",AE73)),ISNUMBER(SEARCH("대신착불",AE73)),ISNUMBER(SEARCH("대신 착불",AE73))), 0,(I73*VLOOKUP(L73/I73,MAPPING!$B$22:$C$29,2,10)))</f>
        <v>0</v>
      </c>
      <c r="T73" s="88">
        <f>(IF(VLOOKUP(VLOOKUP(AK73,MAPPING!$B$15:$D$20,2,1),MAPPING!$C$15:$E$20,2,0)=7000,0,VLOOKUP(VLOOKUP(AK73,MAPPING!$B$15:$D$20,2,1),MAPPING!$C$15:$E$20,2,0)))</f>
        <v>0</v>
      </c>
      <c r="U73" s="88">
        <v>0</v>
      </c>
      <c r="V73" s="88">
        <f t="shared" si="30"/>
        <v>6100</v>
      </c>
      <c r="X73" s="103">
        <v>45918</v>
      </c>
      <c r="Y73" s="76" t="s">
        <v>123</v>
      </c>
      <c r="Z73" s="76">
        <v>18050238355</v>
      </c>
      <c r="AA73" s="76" t="s">
        <v>301</v>
      </c>
      <c r="AB73" s="76" t="s">
        <v>302</v>
      </c>
      <c r="AC73" s="76">
        <v>1094661749</v>
      </c>
      <c r="AD73" s="76">
        <v>4159</v>
      </c>
      <c r="AE73" s="76"/>
      <c r="AF73" s="77">
        <v>1</v>
      </c>
      <c r="AG73" s="78">
        <v>0.5</v>
      </c>
      <c r="AH73" s="78">
        <v>0.5</v>
      </c>
      <c r="AI73" s="78">
        <v>0.5</v>
      </c>
      <c r="AJ73" s="76" t="s">
        <v>48</v>
      </c>
      <c r="AK73" s="78">
        <v>24</v>
      </c>
      <c r="AL73" s="76" t="s">
        <v>124</v>
      </c>
      <c r="AM73" s="76" t="s">
        <v>124</v>
      </c>
      <c r="AN73" s="76" t="s">
        <v>124</v>
      </c>
      <c r="AO73" s="76" t="s">
        <v>124</v>
      </c>
      <c r="AP73" s="76" t="s">
        <v>124</v>
      </c>
      <c r="AQ73" s="76">
        <v>1123287</v>
      </c>
      <c r="AR73" s="76" t="s">
        <v>108</v>
      </c>
      <c r="AS73" s="76" t="s">
        <v>125</v>
      </c>
      <c r="AT73" s="76"/>
      <c r="AU73" s="76" t="s">
        <v>126</v>
      </c>
      <c r="AV73" s="199">
        <v>6094373025149</v>
      </c>
      <c r="AW73" s="76"/>
      <c r="AX73" s="76">
        <v>2025091139242030</v>
      </c>
      <c r="AY73" s="76" t="s">
        <v>134</v>
      </c>
      <c r="AZ73" s="76" t="s">
        <v>128</v>
      </c>
      <c r="BA73" s="76" t="s">
        <v>129</v>
      </c>
      <c r="BB73" s="76" t="s">
        <v>130</v>
      </c>
      <c r="BC73" s="76" t="s">
        <v>131</v>
      </c>
      <c r="BD73" s="76"/>
      <c r="BE73" s="76" t="s">
        <v>132</v>
      </c>
    </row>
    <row r="74" spans="2:57" x14ac:dyDescent="0.3">
      <c r="B74" s="22">
        <f t="shared" si="16"/>
        <v>69</v>
      </c>
      <c r="C74" s="109">
        <f t="shared" si="17"/>
        <v>45918</v>
      </c>
      <c r="D74" s="22">
        <f t="shared" si="18"/>
        <v>18050238355</v>
      </c>
      <c r="E74" s="22" t="str">
        <f t="shared" si="19"/>
        <v>PDE250057455</v>
      </c>
      <c r="F74" s="22" t="str">
        <f t="shared" si="20"/>
        <v>오정희</v>
      </c>
      <c r="G74" s="22" t="str">
        <f t="shared" si="21"/>
        <v>간이(Simple)</v>
      </c>
      <c r="H74" s="22">
        <f t="shared" si="22"/>
        <v>160</v>
      </c>
      <c r="I74" s="22">
        <f t="shared" si="23"/>
        <v>1</v>
      </c>
      <c r="J74" s="40">
        <f t="shared" si="24"/>
        <v>4</v>
      </c>
      <c r="K74" s="40">
        <f t="shared" si="25"/>
        <v>5</v>
      </c>
      <c r="L74" s="40">
        <f t="shared" si="26"/>
        <v>5</v>
      </c>
      <c r="M74" s="23" t="str">
        <f t="shared" si="27"/>
        <v>PDE250057455</v>
      </c>
      <c r="N74" s="73">
        <f t="shared" si="28"/>
        <v>29050</v>
      </c>
      <c r="O74" s="88">
        <f>VLOOKUP(G74,MAPPING!$B$3:$D$11,3,0)</f>
        <v>1800</v>
      </c>
      <c r="P74" s="88">
        <f t="shared" si="29"/>
        <v>0</v>
      </c>
      <c r="Q74" s="88">
        <v>0</v>
      </c>
      <c r="R74" s="88" cm="1">
        <f t="array" ref="R74">IF(OR(ISNUMBER(SEARCH("대신대납",AE74)),ISNUMBER(SEARCH("대신 대납",AE74))),_xlfn.LET(
  _xlpm.s,AE74,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4" s="88">
        <f>IF(OR(ISNUMBER(SEARCH("대신대납",AE74)),ISNUMBER(SEARCH("대신 대납",AE74)),ISNUMBER(SEARCH("대신착불",AE74)),ISNUMBER(SEARCH("대신 착불",AE74))), 0,(I74*VLOOKUP(L74/I74,MAPPING!$B$22:$C$29,2,10)))</f>
        <v>1000</v>
      </c>
      <c r="T74" s="88">
        <f>(IF(VLOOKUP(VLOOKUP(AK74,MAPPING!$B$15:$D$20,2,1),MAPPING!$C$15:$E$20,2,0)=7000,0,VLOOKUP(VLOOKUP(AK74,MAPPING!$B$15:$D$20,2,1),MAPPING!$C$15:$E$20,2,0)))</f>
        <v>0</v>
      </c>
      <c r="U74" s="88">
        <v>0</v>
      </c>
      <c r="V74" s="88">
        <f t="shared" si="30"/>
        <v>31850</v>
      </c>
      <c r="X74" s="103">
        <v>45918</v>
      </c>
      <c r="Y74" s="76" t="s">
        <v>123</v>
      </c>
      <c r="Z74" s="76">
        <v>18050238355</v>
      </c>
      <c r="AA74" s="76" t="s">
        <v>303</v>
      </c>
      <c r="AB74" s="76" t="s">
        <v>304</v>
      </c>
      <c r="AC74" s="76">
        <v>1038832326</v>
      </c>
      <c r="AD74" s="76">
        <v>51279</v>
      </c>
      <c r="AE74" s="76"/>
      <c r="AF74" s="77">
        <v>1</v>
      </c>
      <c r="AG74" s="78">
        <v>4</v>
      </c>
      <c r="AH74" s="78">
        <v>5</v>
      </c>
      <c r="AI74" s="78">
        <v>5</v>
      </c>
      <c r="AJ74" s="76" t="s">
        <v>51</v>
      </c>
      <c r="AK74" s="78">
        <v>160</v>
      </c>
      <c r="AL74" s="76" t="s">
        <v>124</v>
      </c>
      <c r="AM74" s="76" t="s">
        <v>124</v>
      </c>
      <c r="AN74" s="76" t="s">
        <v>124</v>
      </c>
      <c r="AO74" s="76" t="s">
        <v>124</v>
      </c>
      <c r="AP74" s="76" t="s">
        <v>124</v>
      </c>
      <c r="AQ74" s="76">
        <v>1123287</v>
      </c>
      <c r="AR74" s="76" t="s">
        <v>108</v>
      </c>
      <c r="AS74" s="76" t="s">
        <v>125</v>
      </c>
      <c r="AT74" s="76"/>
      <c r="AU74" s="76" t="s">
        <v>126</v>
      </c>
      <c r="AV74" s="199">
        <v>6094373029164</v>
      </c>
      <c r="AW74" s="76"/>
      <c r="AX74" s="76">
        <v>2025091268613510</v>
      </c>
      <c r="AY74" s="76" t="s">
        <v>134</v>
      </c>
      <c r="AZ74" s="76" t="s">
        <v>128</v>
      </c>
      <c r="BA74" s="76" t="s">
        <v>129</v>
      </c>
      <c r="BB74" s="76" t="s">
        <v>130</v>
      </c>
      <c r="BC74" s="76" t="s">
        <v>131</v>
      </c>
      <c r="BD74" s="76"/>
      <c r="BE74" s="76" t="s">
        <v>132</v>
      </c>
    </row>
    <row r="75" spans="2:57" x14ac:dyDescent="0.3">
      <c r="B75" s="22">
        <f t="shared" si="16"/>
        <v>70</v>
      </c>
      <c r="C75" s="109">
        <f t="shared" si="17"/>
        <v>45918</v>
      </c>
      <c r="D75" s="22">
        <f t="shared" si="18"/>
        <v>18050238355</v>
      </c>
      <c r="E75" s="22" t="str">
        <f t="shared" si="19"/>
        <v>PDE250057008</v>
      </c>
      <c r="F75" s="22" t="str">
        <f t="shared" si="20"/>
        <v>김덕순</v>
      </c>
      <c r="G75" s="22" t="str">
        <f t="shared" si="21"/>
        <v>일반(목록배제,Normal-Manifest Exception)</v>
      </c>
      <c r="H75" s="22">
        <f t="shared" si="22"/>
        <v>40</v>
      </c>
      <c r="I75" s="22">
        <f t="shared" si="23"/>
        <v>1</v>
      </c>
      <c r="J75" s="40">
        <f t="shared" si="24"/>
        <v>0.5</v>
      </c>
      <c r="K75" s="40">
        <f t="shared" si="25"/>
        <v>0.5</v>
      </c>
      <c r="L75" s="40">
        <f t="shared" si="26"/>
        <v>0.5</v>
      </c>
      <c r="M75" s="23" t="str">
        <f t="shared" si="27"/>
        <v>PDE250057008</v>
      </c>
      <c r="N75" s="73">
        <f t="shared" si="28"/>
        <v>6100</v>
      </c>
      <c r="O75" s="88">
        <f>VLOOKUP(G75,MAPPING!$B$3:$D$11,3,0)</f>
        <v>1800</v>
      </c>
      <c r="P75" s="88">
        <f t="shared" si="29"/>
        <v>0</v>
      </c>
      <c r="Q75" s="88">
        <v>0</v>
      </c>
      <c r="R75" s="88" cm="1">
        <f t="array" ref="R75">IF(OR(ISNUMBER(SEARCH("대신대납",AE75)),ISNUMBER(SEARCH("대신 대납",AE75))),_xlfn.LET(
  _xlpm.s,AE75,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5" s="88">
        <f>IF(OR(ISNUMBER(SEARCH("대신대납",AE75)),ISNUMBER(SEARCH("대신 대납",AE75)),ISNUMBER(SEARCH("대신착불",AE75)),ISNUMBER(SEARCH("대신 착불",AE75))), 0,(I75*VLOOKUP(L75/I75,MAPPING!$B$22:$C$29,2,10)))</f>
        <v>0</v>
      </c>
      <c r="T75" s="88">
        <f>(IF(VLOOKUP(VLOOKUP(AK75,MAPPING!$B$15:$D$20,2,1),MAPPING!$C$15:$E$20,2,0)=7000,0,VLOOKUP(VLOOKUP(AK75,MAPPING!$B$15:$D$20,2,1),MAPPING!$C$15:$E$20,2,0)))</f>
        <v>0</v>
      </c>
      <c r="U75" s="88">
        <v>0</v>
      </c>
      <c r="V75" s="88">
        <f t="shared" si="30"/>
        <v>7900</v>
      </c>
      <c r="X75" s="103">
        <v>45918</v>
      </c>
      <c r="Y75" s="76" t="s">
        <v>123</v>
      </c>
      <c r="Z75" s="76">
        <v>18050238355</v>
      </c>
      <c r="AA75" s="76" t="s">
        <v>305</v>
      </c>
      <c r="AB75" s="76" t="s">
        <v>306</v>
      </c>
      <c r="AC75" s="76">
        <v>1089600689</v>
      </c>
      <c r="AD75" s="76">
        <v>15265</v>
      </c>
      <c r="AE75" s="76"/>
      <c r="AF75" s="77">
        <v>1</v>
      </c>
      <c r="AG75" s="78">
        <v>0.5</v>
      </c>
      <c r="AH75" s="78">
        <v>0.5</v>
      </c>
      <c r="AI75" s="78">
        <v>0.5</v>
      </c>
      <c r="AJ75" s="76" t="s">
        <v>49</v>
      </c>
      <c r="AK75" s="78">
        <v>40</v>
      </c>
      <c r="AL75" s="76" t="s">
        <v>124</v>
      </c>
      <c r="AM75" s="76" t="s">
        <v>124</v>
      </c>
      <c r="AN75" s="76" t="s">
        <v>124</v>
      </c>
      <c r="AO75" s="76" t="s">
        <v>124</v>
      </c>
      <c r="AP75" s="76" t="s">
        <v>124</v>
      </c>
      <c r="AQ75" s="76">
        <v>1123287</v>
      </c>
      <c r="AR75" s="76" t="s">
        <v>108</v>
      </c>
      <c r="AS75" s="76" t="s">
        <v>125</v>
      </c>
      <c r="AT75" s="76"/>
      <c r="AU75" s="76" t="s">
        <v>126</v>
      </c>
      <c r="AV75" s="199">
        <v>6094373027877</v>
      </c>
      <c r="AW75" s="76"/>
      <c r="AX75" s="76">
        <v>2025091280753180</v>
      </c>
      <c r="AY75" s="76" t="s">
        <v>134</v>
      </c>
      <c r="AZ75" s="76" t="s">
        <v>128</v>
      </c>
      <c r="BA75" s="76" t="s">
        <v>129</v>
      </c>
      <c r="BB75" s="76" t="s">
        <v>130</v>
      </c>
      <c r="BC75" s="76" t="s">
        <v>131</v>
      </c>
      <c r="BD75" s="76"/>
      <c r="BE75" s="76" t="s">
        <v>132</v>
      </c>
    </row>
    <row r="76" spans="2:57" x14ac:dyDescent="0.3">
      <c r="B76" s="22">
        <f t="shared" si="16"/>
        <v>71</v>
      </c>
      <c r="C76" s="109">
        <f t="shared" si="17"/>
        <v>45918</v>
      </c>
      <c r="D76" s="22">
        <f t="shared" si="18"/>
        <v>18050238355</v>
      </c>
      <c r="E76" s="22" t="str">
        <f t="shared" si="19"/>
        <v>PDE250057457</v>
      </c>
      <c r="F76" s="22" t="str">
        <f t="shared" si="20"/>
        <v>이나라</v>
      </c>
      <c r="G76" s="22" t="str">
        <f t="shared" si="21"/>
        <v>일반(목록배제,Normal-Manifest Exception)</v>
      </c>
      <c r="H76" s="22">
        <f t="shared" si="22"/>
        <v>80</v>
      </c>
      <c r="I76" s="22">
        <f t="shared" si="23"/>
        <v>1</v>
      </c>
      <c r="J76" s="40">
        <f t="shared" si="24"/>
        <v>0.5</v>
      </c>
      <c r="K76" s="40">
        <f t="shared" si="25"/>
        <v>0.5</v>
      </c>
      <c r="L76" s="40">
        <f t="shared" si="26"/>
        <v>0.5</v>
      </c>
      <c r="M76" s="23" t="str">
        <f t="shared" si="27"/>
        <v>PDE250057457</v>
      </c>
      <c r="N76" s="73">
        <f t="shared" si="28"/>
        <v>6100</v>
      </c>
      <c r="O76" s="88">
        <f>VLOOKUP(G76,MAPPING!$B$3:$D$11,3,0)</f>
        <v>1800</v>
      </c>
      <c r="P76" s="88">
        <f t="shared" si="29"/>
        <v>0</v>
      </c>
      <c r="Q76" s="88">
        <v>0</v>
      </c>
      <c r="R76" s="88" cm="1">
        <f t="array" ref="R76">IF(OR(ISNUMBER(SEARCH("대신대납",AE76)),ISNUMBER(SEARCH("대신 대납",AE76))),_xlfn.LET(
  _xlpm.s,AE76,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6" s="88">
        <f>IF(OR(ISNUMBER(SEARCH("대신대납",AE76)),ISNUMBER(SEARCH("대신 대납",AE76)),ISNUMBER(SEARCH("대신착불",AE76)),ISNUMBER(SEARCH("대신 착불",AE76))), 0,(I76*VLOOKUP(L76/I76,MAPPING!$B$22:$C$29,2,10)))</f>
        <v>0</v>
      </c>
      <c r="T76" s="88">
        <f>(IF(VLOOKUP(VLOOKUP(AK76,MAPPING!$B$15:$D$20,2,1),MAPPING!$C$15:$E$20,2,0)=7000,0,VLOOKUP(VLOOKUP(AK76,MAPPING!$B$15:$D$20,2,1),MAPPING!$C$15:$E$20,2,0)))</f>
        <v>0</v>
      </c>
      <c r="U76" s="88">
        <v>0</v>
      </c>
      <c r="V76" s="88">
        <f t="shared" si="30"/>
        <v>7900</v>
      </c>
      <c r="X76" s="103">
        <v>45918</v>
      </c>
      <c r="Y76" s="76" t="s">
        <v>123</v>
      </c>
      <c r="Z76" s="76">
        <v>18050238355</v>
      </c>
      <c r="AA76" s="76" t="s">
        <v>307</v>
      </c>
      <c r="AB76" s="76" t="s">
        <v>308</v>
      </c>
      <c r="AC76" s="76">
        <v>1094279728</v>
      </c>
      <c r="AD76" s="76">
        <v>3396</v>
      </c>
      <c r="AE76" s="76"/>
      <c r="AF76" s="77">
        <v>1</v>
      </c>
      <c r="AG76" s="78">
        <v>0.5</v>
      </c>
      <c r="AH76" s="78">
        <v>0.5</v>
      </c>
      <c r="AI76" s="78">
        <v>0.5</v>
      </c>
      <c r="AJ76" s="76" t="s">
        <v>49</v>
      </c>
      <c r="AK76" s="78">
        <v>80</v>
      </c>
      <c r="AL76" s="76" t="s">
        <v>124</v>
      </c>
      <c r="AM76" s="76" t="s">
        <v>124</v>
      </c>
      <c r="AN76" s="76" t="s">
        <v>124</v>
      </c>
      <c r="AO76" s="76" t="s">
        <v>124</v>
      </c>
      <c r="AP76" s="76" t="s">
        <v>124</v>
      </c>
      <c r="AQ76" s="76">
        <v>1123287</v>
      </c>
      <c r="AR76" s="76" t="s">
        <v>108</v>
      </c>
      <c r="AS76" s="76" t="s">
        <v>125</v>
      </c>
      <c r="AT76" s="76"/>
      <c r="AU76" s="76" t="s">
        <v>126</v>
      </c>
      <c r="AV76" s="199">
        <v>6094373029166</v>
      </c>
      <c r="AW76" s="76"/>
      <c r="AX76" s="76">
        <v>2025091666738600</v>
      </c>
      <c r="AY76" s="76" t="s">
        <v>134</v>
      </c>
      <c r="AZ76" s="76" t="s">
        <v>128</v>
      </c>
      <c r="BA76" s="76" t="s">
        <v>129</v>
      </c>
      <c r="BB76" s="76" t="s">
        <v>130</v>
      </c>
      <c r="BC76" s="76" t="s">
        <v>131</v>
      </c>
      <c r="BD76" s="76"/>
      <c r="BE76" s="76" t="s">
        <v>132</v>
      </c>
    </row>
    <row r="77" spans="2:57" x14ac:dyDescent="0.3">
      <c r="B77" s="22">
        <f t="shared" si="16"/>
        <v>72</v>
      </c>
      <c r="C77" s="109">
        <f t="shared" si="17"/>
        <v>45918</v>
      </c>
      <c r="D77" s="22">
        <f t="shared" si="18"/>
        <v>18050238355</v>
      </c>
      <c r="E77" s="22" t="str">
        <f t="shared" si="19"/>
        <v>PDE250057456</v>
      </c>
      <c r="F77" s="22" t="str">
        <f t="shared" si="20"/>
        <v>황주희</v>
      </c>
      <c r="G77" s="22" t="str">
        <f t="shared" si="21"/>
        <v>일반(목록배제,Normal-Manifest Exception)</v>
      </c>
      <c r="H77" s="22">
        <f t="shared" si="22"/>
        <v>16</v>
      </c>
      <c r="I77" s="22">
        <f t="shared" si="23"/>
        <v>1</v>
      </c>
      <c r="J77" s="40">
        <f t="shared" si="24"/>
        <v>1</v>
      </c>
      <c r="K77" s="40">
        <f t="shared" si="25"/>
        <v>0.5</v>
      </c>
      <c r="L77" s="40">
        <f t="shared" si="26"/>
        <v>1</v>
      </c>
      <c r="M77" s="23" t="str">
        <f t="shared" si="27"/>
        <v>PDE250057456</v>
      </c>
      <c r="N77" s="73">
        <f t="shared" si="28"/>
        <v>8650</v>
      </c>
      <c r="O77" s="88">
        <f>VLOOKUP(G77,MAPPING!$B$3:$D$11,3,0)</f>
        <v>1800</v>
      </c>
      <c r="P77" s="88">
        <f t="shared" si="29"/>
        <v>0</v>
      </c>
      <c r="Q77" s="88">
        <v>0</v>
      </c>
      <c r="R77" s="88" cm="1">
        <f t="array" ref="R77">IF(OR(ISNUMBER(SEARCH("대신대납",AE77)),ISNUMBER(SEARCH("대신 대납",AE77))),_xlfn.LET(
  _xlpm.s,AE77,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7" s="88">
        <f>IF(OR(ISNUMBER(SEARCH("대신대납",AE77)),ISNUMBER(SEARCH("대신 대납",AE77)),ISNUMBER(SEARCH("대신착불",AE77)),ISNUMBER(SEARCH("대신 착불",AE77))), 0,(I77*VLOOKUP(L77/I77,MAPPING!$B$22:$C$29,2,10)))</f>
        <v>0</v>
      </c>
      <c r="T77" s="88">
        <f>(IF(VLOOKUP(VLOOKUP(AK77,MAPPING!$B$15:$D$20,2,1),MAPPING!$C$15:$E$20,2,0)=7000,0,VLOOKUP(VLOOKUP(AK77,MAPPING!$B$15:$D$20,2,1),MAPPING!$C$15:$E$20,2,0)))</f>
        <v>0</v>
      </c>
      <c r="U77" s="88">
        <v>0</v>
      </c>
      <c r="V77" s="88">
        <f t="shared" si="30"/>
        <v>10450</v>
      </c>
      <c r="X77" s="103">
        <v>45918</v>
      </c>
      <c r="Y77" s="76" t="s">
        <v>123</v>
      </c>
      <c r="Z77" s="76">
        <v>18050238355</v>
      </c>
      <c r="AA77" s="76" t="s">
        <v>309</v>
      </c>
      <c r="AB77" s="76" t="s">
        <v>310</v>
      </c>
      <c r="AC77" s="76">
        <v>1063374231</v>
      </c>
      <c r="AD77" s="76">
        <v>4317</v>
      </c>
      <c r="AE77" s="76" t="s">
        <v>133</v>
      </c>
      <c r="AF77" s="77">
        <v>1</v>
      </c>
      <c r="AG77" s="78">
        <v>1</v>
      </c>
      <c r="AH77" s="78">
        <v>0.5</v>
      </c>
      <c r="AI77" s="78">
        <v>1</v>
      </c>
      <c r="AJ77" s="76" t="s">
        <v>49</v>
      </c>
      <c r="AK77" s="78">
        <v>16</v>
      </c>
      <c r="AL77" s="76" t="s">
        <v>124</v>
      </c>
      <c r="AM77" s="76" t="s">
        <v>124</v>
      </c>
      <c r="AN77" s="76" t="s">
        <v>124</v>
      </c>
      <c r="AO77" s="76" t="s">
        <v>124</v>
      </c>
      <c r="AP77" s="76" t="s">
        <v>124</v>
      </c>
      <c r="AQ77" s="76">
        <v>1123287</v>
      </c>
      <c r="AR77" s="76" t="s">
        <v>108</v>
      </c>
      <c r="AS77" s="76" t="s">
        <v>125</v>
      </c>
      <c r="AT77" s="76"/>
      <c r="AU77" s="76" t="s">
        <v>126</v>
      </c>
      <c r="AV77" s="199">
        <v>6094373029165</v>
      </c>
      <c r="AW77" s="76"/>
      <c r="AX77" s="76">
        <v>2025091554093250</v>
      </c>
      <c r="AY77" s="76" t="s">
        <v>134</v>
      </c>
      <c r="AZ77" s="76" t="s">
        <v>128</v>
      </c>
      <c r="BA77" s="76" t="s">
        <v>129</v>
      </c>
      <c r="BB77" s="76" t="s">
        <v>130</v>
      </c>
      <c r="BC77" s="76" t="s">
        <v>131</v>
      </c>
      <c r="BD77" s="76"/>
      <c r="BE77" s="76" t="s">
        <v>132</v>
      </c>
    </row>
    <row r="78" spans="2:57" x14ac:dyDescent="0.3">
      <c r="B78" s="22">
        <f t="shared" si="16"/>
        <v>73</v>
      </c>
      <c r="C78" s="109">
        <f t="shared" si="17"/>
        <v>45924</v>
      </c>
      <c r="D78" s="22">
        <f t="shared" si="18"/>
        <v>72220339222</v>
      </c>
      <c r="E78" s="22" t="str">
        <f t="shared" si="19"/>
        <v>PDE250057856</v>
      </c>
      <c r="F78" s="22" t="str">
        <f t="shared" si="20"/>
        <v>김수환</v>
      </c>
      <c r="G78" s="22" t="str">
        <f t="shared" si="21"/>
        <v>일반(목록배제,Normal-Manifest Exception)</v>
      </c>
      <c r="H78" s="22">
        <f t="shared" si="22"/>
        <v>35</v>
      </c>
      <c r="I78" s="22">
        <f t="shared" si="23"/>
        <v>1</v>
      </c>
      <c r="J78" s="40">
        <f t="shared" si="24"/>
        <v>1</v>
      </c>
      <c r="K78" s="40">
        <f t="shared" si="25"/>
        <v>0.5</v>
      </c>
      <c r="L78" s="40">
        <f t="shared" si="26"/>
        <v>1</v>
      </c>
      <c r="M78" s="23" t="str">
        <f t="shared" si="27"/>
        <v>PDE250057856</v>
      </c>
      <c r="N78" s="73">
        <f t="shared" si="28"/>
        <v>8650</v>
      </c>
      <c r="O78" s="88">
        <f>VLOOKUP(G78,MAPPING!$B$3:$D$11,3,0)</f>
        <v>1800</v>
      </c>
      <c r="P78" s="88">
        <f t="shared" si="29"/>
        <v>0</v>
      </c>
      <c r="Q78" s="88">
        <v>0</v>
      </c>
      <c r="R78" s="88" cm="1">
        <f t="array" ref="R78">IF(OR(ISNUMBER(SEARCH("대신대납",AE78)),ISNUMBER(SEARCH("대신 대납",AE78))),_xlfn.LET(
  _xlpm.s,AE78,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8" s="88">
        <f>IF(OR(ISNUMBER(SEARCH("대신대납",AE78)),ISNUMBER(SEARCH("대신 대납",AE78)),ISNUMBER(SEARCH("대신착불",AE78)),ISNUMBER(SEARCH("대신 착불",AE78))), 0,(I78*VLOOKUP(L78/I78,MAPPING!$B$22:$C$29,2,10)))</f>
        <v>0</v>
      </c>
      <c r="T78" s="88">
        <f>(IF(VLOOKUP(VLOOKUP(AK78,MAPPING!$B$15:$D$20,2,1),MAPPING!$C$15:$E$20,2,0)=7000,0,VLOOKUP(VLOOKUP(AK78,MAPPING!$B$15:$D$20,2,1),MAPPING!$C$15:$E$20,2,0)))</f>
        <v>0</v>
      </c>
      <c r="U78" s="88">
        <v>0</v>
      </c>
      <c r="V78" s="88">
        <f t="shared" si="30"/>
        <v>10450</v>
      </c>
      <c r="X78" s="103">
        <v>45924</v>
      </c>
      <c r="Y78" s="76" t="s">
        <v>123</v>
      </c>
      <c r="Z78" s="76">
        <v>72220339222</v>
      </c>
      <c r="AA78" s="76" t="s">
        <v>311</v>
      </c>
      <c r="AB78" s="76" t="s">
        <v>312</v>
      </c>
      <c r="AC78" s="76">
        <v>1022326677</v>
      </c>
      <c r="AD78" s="76">
        <v>41573</v>
      </c>
      <c r="AE78" s="76"/>
      <c r="AF78" s="77">
        <v>1</v>
      </c>
      <c r="AG78" s="78">
        <v>1</v>
      </c>
      <c r="AH78" s="78">
        <v>0.5</v>
      </c>
      <c r="AI78" s="78">
        <v>1</v>
      </c>
      <c r="AJ78" s="76" t="s">
        <v>49</v>
      </c>
      <c r="AK78" s="78">
        <v>35</v>
      </c>
      <c r="AL78" s="76" t="s">
        <v>124</v>
      </c>
      <c r="AM78" s="76" t="s">
        <v>124</v>
      </c>
      <c r="AN78" s="76" t="s">
        <v>124</v>
      </c>
      <c r="AO78" s="76" t="s">
        <v>124</v>
      </c>
      <c r="AP78" s="76" t="s">
        <v>124</v>
      </c>
      <c r="AQ78" s="76">
        <v>1123287</v>
      </c>
      <c r="AR78" s="76" t="s">
        <v>108</v>
      </c>
      <c r="AS78" s="76" t="s">
        <v>125</v>
      </c>
      <c r="AT78" s="76"/>
      <c r="AU78" s="76" t="s">
        <v>126</v>
      </c>
      <c r="AV78" s="199">
        <v>6094373030396</v>
      </c>
      <c r="AW78" s="76"/>
      <c r="AX78" s="76">
        <v>2025091282932430</v>
      </c>
      <c r="AY78" s="76" t="s">
        <v>199</v>
      </c>
      <c r="AZ78" s="76" t="s">
        <v>200</v>
      </c>
      <c r="BA78" s="76" t="s">
        <v>129</v>
      </c>
      <c r="BB78" s="76" t="s">
        <v>130</v>
      </c>
      <c r="BC78" s="76" t="s">
        <v>131</v>
      </c>
      <c r="BD78" s="76"/>
      <c r="BE78" s="76" t="s">
        <v>132</v>
      </c>
    </row>
    <row r="79" spans="2:57" x14ac:dyDescent="0.3">
      <c r="B79" s="22">
        <f t="shared" si="16"/>
        <v>74</v>
      </c>
      <c r="C79" s="109">
        <f t="shared" si="17"/>
        <v>45924</v>
      </c>
      <c r="D79" s="22">
        <f t="shared" si="18"/>
        <v>72220339222</v>
      </c>
      <c r="E79" s="22" t="str">
        <f t="shared" si="19"/>
        <v>PDE250057857</v>
      </c>
      <c r="F79" s="22" t="str">
        <f t="shared" si="20"/>
        <v>박윤진</v>
      </c>
      <c r="G79" s="22" t="str">
        <f t="shared" si="21"/>
        <v>목록(Manifest)</v>
      </c>
      <c r="H79" s="22">
        <f t="shared" si="22"/>
        <v>15</v>
      </c>
      <c r="I79" s="22">
        <f t="shared" si="23"/>
        <v>1</v>
      </c>
      <c r="J79" s="40">
        <f t="shared" si="24"/>
        <v>0.5</v>
      </c>
      <c r="K79" s="40">
        <f t="shared" si="25"/>
        <v>0.5</v>
      </c>
      <c r="L79" s="40">
        <f t="shared" si="26"/>
        <v>0.5</v>
      </c>
      <c r="M79" s="23" t="str">
        <f t="shared" si="27"/>
        <v>PDE250057857</v>
      </c>
      <c r="N79" s="73">
        <f t="shared" si="28"/>
        <v>6100</v>
      </c>
      <c r="O79" s="88">
        <f>VLOOKUP(G79,MAPPING!$B$3:$D$11,3,0)</f>
        <v>0</v>
      </c>
      <c r="P79" s="88">
        <f t="shared" si="29"/>
        <v>0</v>
      </c>
      <c r="Q79" s="88">
        <v>0</v>
      </c>
      <c r="R79" s="88" cm="1">
        <f t="array" ref="R79">IF(OR(ISNUMBER(SEARCH("대신대납",AE79)),ISNUMBER(SEARCH("대신 대납",AE79))),_xlfn.LET(
  _xlpm.s,AE79,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79" s="88">
        <f>IF(OR(ISNUMBER(SEARCH("대신대납",AE79)),ISNUMBER(SEARCH("대신 대납",AE79)),ISNUMBER(SEARCH("대신착불",AE79)),ISNUMBER(SEARCH("대신 착불",AE79))), 0,(I79*VLOOKUP(L79/I79,MAPPING!$B$22:$C$29,2,10)))</f>
        <v>0</v>
      </c>
      <c r="T79" s="88">
        <f>(IF(VLOOKUP(VLOOKUP(AK79,MAPPING!$B$15:$D$20,2,1),MAPPING!$C$15:$E$20,2,0)=7000,0,VLOOKUP(VLOOKUP(AK79,MAPPING!$B$15:$D$20,2,1),MAPPING!$C$15:$E$20,2,0)))</f>
        <v>0</v>
      </c>
      <c r="U79" s="88">
        <v>0</v>
      </c>
      <c r="V79" s="88">
        <f t="shared" si="30"/>
        <v>6100</v>
      </c>
      <c r="X79" s="103">
        <v>45924</v>
      </c>
      <c r="Y79" s="76" t="s">
        <v>123</v>
      </c>
      <c r="Z79" s="76">
        <v>72220339222</v>
      </c>
      <c r="AA79" s="76" t="s">
        <v>313</v>
      </c>
      <c r="AB79" s="76" t="s">
        <v>314</v>
      </c>
      <c r="AC79" s="76">
        <v>1055259261</v>
      </c>
      <c r="AD79" s="76">
        <v>61678</v>
      </c>
      <c r="AE79" s="76"/>
      <c r="AF79" s="77">
        <v>1</v>
      </c>
      <c r="AG79" s="78">
        <v>0.5</v>
      </c>
      <c r="AH79" s="78">
        <v>0.5</v>
      </c>
      <c r="AI79" s="78">
        <v>0.5</v>
      </c>
      <c r="AJ79" s="76" t="s">
        <v>48</v>
      </c>
      <c r="AK79" s="78">
        <v>15</v>
      </c>
      <c r="AL79" s="76" t="s">
        <v>124</v>
      </c>
      <c r="AM79" s="76" t="s">
        <v>124</v>
      </c>
      <c r="AN79" s="76" t="s">
        <v>124</v>
      </c>
      <c r="AO79" s="76" t="s">
        <v>124</v>
      </c>
      <c r="AP79" s="76" t="s">
        <v>124</v>
      </c>
      <c r="AQ79" s="76">
        <v>1123287</v>
      </c>
      <c r="AR79" s="76" t="s">
        <v>108</v>
      </c>
      <c r="AS79" s="76" t="s">
        <v>125</v>
      </c>
      <c r="AT79" s="76"/>
      <c r="AU79" s="76" t="s">
        <v>126</v>
      </c>
      <c r="AV79" s="199">
        <v>6094373030397</v>
      </c>
      <c r="AW79" s="76"/>
      <c r="AX79" s="76">
        <v>2025091391245590</v>
      </c>
      <c r="AY79" s="76" t="s">
        <v>199</v>
      </c>
      <c r="AZ79" s="76" t="s">
        <v>200</v>
      </c>
      <c r="BA79" s="76" t="s">
        <v>129</v>
      </c>
      <c r="BB79" s="76" t="s">
        <v>130</v>
      </c>
      <c r="BC79" s="76" t="s">
        <v>131</v>
      </c>
      <c r="BD79" s="76"/>
      <c r="BE79" s="76" t="s">
        <v>132</v>
      </c>
    </row>
    <row r="80" spans="2:57" x14ac:dyDescent="0.3">
      <c r="B80" s="22">
        <f t="shared" si="16"/>
        <v>75</v>
      </c>
      <c r="C80" s="109">
        <f t="shared" si="17"/>
        <v>45924</v>
      </c>
      <c r="D80" s="22">
        <f t="shared" si="18"/>
        <v>72220339222</v>
      </c>
      <c r="E80" s="22" t="str">
        <f t="shared" si="19"/>
        <v>PDE250057859</v>
      </c>
      <c r="F80" s="22" t="str">
        <f t="shared" si="20"/>
        <v>김정은</v>
      </c>
      <c r="G80" s="22" t="str">
        <f t="shared" si="21"/>
        <v>일반(목록배제,Normal-Manifest Exception)</v>
      </c>
      <c r="H80" s="22">
        <f t="shared" si="22"/>
        <v>40</v>
      </c>
      <c r="I80" s="22">
        <f t="shared" si="23"/>
        <v>1</v>
      </c>
      <c r="J80" s="40">
        <f t="shared" si="24"/>
        <v>0.5</v>
      </c>
      <c r="K80" s="40">
        <f t="shared" si="25"/>
        <v>0.5</v>
      </c>
      <c r="L80" s="40">
        <f t="shared" si="26"/>
        <v>0.5</v>
      </c>
      <c r="M80" s="23" t="str">
        <f t="shared" si="27"/>
        <v>PDE250057859</v>
      </c>
      <c r="N80" s="73">
        <f t="shared" si="28"/>
        <v>6100</v>
      </c>
      <c r="O80" s="88">
        <f>VLOOKUP(G80,MAPPING!$B$3:$D$11,3,0)</f>
        <v>1800</v>
      </c>
      <c r="P80" s="88">
        <f t="shared" si="29"/>
        <v>0</v>
      </c>
      <c r="Q80" s="88">
        <v>0</v>
      </c>
      <c r="R80" s="88" cm="1">
        <f t="array" ref="R80">IF(OR(ISNUMBER(SEARCH("대신대납",AE80)),ISNUMBER(SEARCH("대신 대납",AE80))),_xlfn.LET(
  _xlpm.s,AE80,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0" s="88">
        <f>IF(OR(ISNUMBER(SEARCH("대신대납",AE80)),ISNUMBER(SEARCH("대신 대납",AE80)),ISNUMBER(SEARCH("대신착불",AE80)),ISNUMBER(SEARCH("대신 착불",AE80))), 0,(I80*VLOOKUP(L80/I80,MAPPING!$B$22:$C$29,2,10)))</f>
        <v>0</v>
      </c>
      <c r="T80" s="88">
        <f>(IF(VLOOKUP(VLOOKUP(AK80,MAPPING!$B$15:$D$20,2,1),MAPPING!$C$15:$E$20,2,0)=7000,0,VLOOKUP(VLOOKUP(AK80,MAPPING!$B$15:$D$20,2,1),MAPPING!$C$15:$E$20,2,0)))</f>
        <v>0</v>
      </c>
      <c r="U80" s="88">
        <v>0</v>
      </c>
      <c r="V80" s="88">
        <f t="shared" si="30"/>
        <v>7900</v>
      </c>
      <c r="X80" s="103">
        <v>45924</v>
      </c>
      <c r="Y80" s="76" t="s">
        <v>123</v>
      </c>
      <c r="Z80" s="76">
        <v>72220339222</v>
      </c>
      <c r="AA80" s="76" t="s">
        <v>315</v>
      </c>
      <c r="AB80" s="76" t="s">
        <v>150</v>
      </c>
      <c r="AC80" s="76">
        <v>1047098767</v>
      </c>
      <c r="AD80" s="76">
        <v>10812</v>
      </c>
      <c r="AE80" s="76"/>
      <c r="AF80" s="77">
        <v>1</v>
      </c>
      <c r="AG80" s="78">
        <v>0.5</v>
      </c>
      <c r="AH80" s="78">
        <v>0.5</v>
      </c>
      <c r="AI80" s="78">
        <v>0.5</v>
      </c>
      <c r="AJ80" s="76" t="s">
        <v>49</v>
      </c>
      <c r="AK80" s="78">
        <v>40</v>
      </c>
      <c r="AL80" s="76" t="s">
        <v>124</v>
      </c>
      <c r="AM80" s="76" t="s">
        <v>124</v>
      </c>
      <c r="AN80" s="76" t="s">
        <v>124</v>
      </c>
      <c r="AO80" s="76" t="s">
        <v>124</v>
      </c>
      <c r="AP80" s="76" t="s">
        <v>124</v>
      </c>
      <c r="AQ80" s="76">
        <v>1123287</v>
      </c>
      <c r="AR80" s="76" t="s">
        <v>108</v>
      </c>
      <c r="AS80" s="76" t="s">
        <v>125</v>
      </c>
      <c r="AT80" s="76"/>
      <c r="AU80" s="76" t="s">
        <v>126</v>
      </c>
      <c r="AV80" s="199">
        <v>6094373030399</v>
      </c>
      <c r="AW80" s="76"/>
      <c r="AX80" s="76">
        <v>2025091418329500</v>
      </c>
      <c r="AY80" s="76" t="s">
        <v>199</v>
      </c>
      <c r="AZ80" s="76" t="s">
        <v>200</v>
      </c>
      <c r="BA80" s="76" t="s">
        <v>129</v>
      </c>
      <c r="BB80" s="76" t="s">
        <v>130</v>
      </c>
      <c r="BC80" s="76" t="s">
        <v>131</v>
      </c>
      <c r="BD80" s="76"/>
      <c r="BE80" s="76" t="s">
        <v>132</v>
      </c>
    </row>
    <row r="81" spans="2:57" x14ac:dyDescent="0.3">
      <c r="B81" s="22">
        <f t="shared" si="16"/>
        <v>76</v>
      </c>
      <c r="C81" s="109">
        <f t="shared" si="17"/>
        <v>45924</v>
      </c>
      <c r="D81" s="22">
        <f t="shared" si="18"/>
        <v>72220339222</v>
      </c>
      <c r="E81" s="22" t="str">
        <f t="shared" si="19"/>
        <v>PDE250057866</v>
      </c>
      <c r="F81" s="22" t="str">
        <f t="shared" si="20"/>
        <v>한송이</v>
      </c>
      <c r="G81" s="22" t="str">
        <f t="shared" si="21"/>
        <v>목록(Manifest)</v>
      </c>
      <c r="H81" s="22">
        <f t="shared" si="22"/>
        <v>30</v>
      </c>
      <c r="I81" s="22">
        <f t="shared" si="23"/>
        <v>1</v>
      </c>
      <c r="J81" s="40">
        <f t="shared" si="24"/>
        <v>0.5</v>
      </c>
      <c r="K81" s="40">
        <f t="shared" si="25"/>
        <v>0.5</v>
      </c>
      <c r="L81" s="40">
        <f t="shared" si="26"/>
        <v>0.5</v>
      </c>
      <c r="M81" s="23" t="str">
        <f t="shared" si="27"/>
        <v>PDE250057866</v>
      </c>
      <c r="N81" s="73">
        <f t="shared" si="28"/>
        <v>6100</v>
      </c>
      <c r="O81" s="88">
        <f>VLOOKUP(G81,MAPPING!$B$3:$D$11,3,0)</f>
        <v>0</v>
      </c>
      <c r="P81" s="88">
        <f t="shared" si="29"/>
        <v>0</v>
      </c>
      <c r="Q81" s="88">
        <v>0</v>
      </c>
      <c r="R81" s="88" cm="1">
        <f t="array" ref="R81">IF(OR(ISNUMBER(SEARCH("대신대납",AE81)),ISNUMBER(SEARCH("대신 대납",AE81))),_xlfn.LET(
  _xlpm.s,AE81,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1" s="88">
        <f>IF(OR(ISNUMBER(SEARCH("대신대납",AE81)),ISNUMBER(SEARCH("대신 대납",AE81)),ISNUMBER(SEARCH("대신착불",AE81)),ISNUMBER(SEARCH("대신 착불",AE81))), 0,(I81*VLOOKUP(L81/I81,MAPPING!$B$22:$C$29,2,10)))</f>
        <v>0</v>
      </c>
      <c r="T81" s="88">
        <f>(IF(VLOOKUP(VLOOKUP(AK81,MAPPING!$B$15:$D$20,2,1),MAPPING!$C$15:$E$20,2,0)=7000,0,VLOOKUP(VLOOKUP(AK81,MAPPING!$B$15:$D$20,2,1),MAPPING!$C$15:$E$20,2,0)))</f>
        <v>0</v>
      </c>
      <c r="U81" s="88">
        <v>0</v>
      </c>
      <c r="V81" s="88">
        <f t="shared" si="30"/>
        <v>6100</v>
      </c>
      <c r="X81" s="103">
        <v>45924</v>
      </c>
      <c r="Y81" s="76" t="s">
        <v>123</v>
      </c>
      <c r="Z81" s="76">
        <v>72220339222</v>
      </c>
      <c r="AA81" s="76" t="s">
        <v>316</v>
      </c>
      <c r="AB81" s="76" t="s">
        <v>317</v>
      </c>
      <c r="AC81" s="76">
        <v>1099916426</v>
      </c>
      <c r="AD81" s="76">
        <v>17066</v>
      </c>
      <c r="AE81" s="76"/>
      <c r="AF81" s="77">
        <v>1</v>
      </c>
      <c r="AG81" s="78">
        <v>0.5</v>
      </c>
      <c r="AH81" s="78">
        <v>0.5</v>
      </c>
      <c r="AI81" s="78">
        <v>0.5</v>
      </c>
      <c r="AJ81" s="76" t="s">
        <v>48</v>
      </c>
      <c r="AK81" s="78">
        <v>30</v>
      </c>
      <c r="AL81" s="76" t="s">
        <v>124</v>
      </c>
      <c r="AM81" s="76" t="s">
        <v>124</v>
      </c>
      <c r="AN81" s="76" t="s">
        <v>124</v>
      </c>
      <c r="AO81" s="76" t="s">
        <v>124</v>
      </c>
      <c r="AP81" s="76" t="s">
        <v>124</v>
      </c>
      <c r="AQ81" s="76">
        <v>1123287</v>
      </c>
      <c r="AR81" s="76" t="s">
        <v>108</v>
      </c>
      <c r="AS81" s="76" t="s">
        <v>125</v>
      </c>
      <c r="AT81" s="76"/>
      <c r="AU81" s="76" t="s">
        <v>126</v>
      </c>
      <c r="AV81" s="199">
        <v>6094373030406</v>
      </c>
      <c r="AW81" s="76"/>
      <c r="AX81" s="76">
        <v>2025091559923540</v>
      </c>
      <c r="AY81" s="76" t="s">
        <v>199</v>
      </c>
      <c r="AZ81" s="76" t="s">
        <v>200</v>
      </c>
      <c r="BA81" s="76" t="s">
        <v>129</v>
      </c>
      <c r="BB81" s="76" t="s">
        <v>130</v>
      </c>
      <c r="BC81" s="76" t="s">
        <v>131</v>
      </c>
      <c r="BD81" s="76"/>
      <c r="BE81" s="76" t="s">
        <v>132</v>
      </c>
    </row>
    <row r="82" spans="2:57" x14ac:dyDescent="0.3">
      <c r="B82" s="22">
        <f t="shared" si="16"/>
        <v>77</v>
      </c>
      <c r="C82" s="109">
        <f t="shared" si="17"/>
        <v>45924</v>
      </c>
      <c r="D82" s="22">
        <f t="shared" si="18"/>
        <v>72220339222</v>
      </c>
      <c r="E82" s="22" t="str">
        <f t="shared" si="19"/>
        <v>PDE250058433</v>
      </c>
      <c r="F82" s="22" t="str">
        <f t="shared" si="20"/>
        <v>이경원</v>
      </c>
      <c r="G82" s="22" t="str">
        <f t="shared" si="21"/>
        <v>간이(Simple)</v>
      </c>
      <c r="H82" s="22">
        <f t="shared" si="22"/>
        <v>160</v>
      </c>
      <c r="I82" s="22">
        <f t="shared" si="23"/>
        <v>1</v>
      </c>
      <c r="J82" s="40">
        <f t="shared" si="24"/>
        <v>4</v>
      </c>
      <c r="K82" s="40">
        <f t="shared" si="25"/>
        <v>5</v>
      </c>
      <c r="L82" s="40">
        <f t="shared" si="26"/>
        <v>5</v>
      </c>
      <c r="M82" s="23" t="str">
        <f t="shared" si="27"/>
        <v>PDE250058433</v>
      </c>
      <c r="N82" s="73">
        <f t="shared" si="28"/>
        <v>29050</v>
      </c>
      <c r="O82" s="88">
        <f>VLOOKUP(G82,MAPPING!$B$3:$D$11,3,0)</f>
        <v>1800</v>
      </c>
      <c r="P82" s="88">
        <f t="shared" si="29"/>
        <v>0</v>
      </c>
      <c r="Q82" s="88">
        <v>0</v>
      </c>
      <c r="R82" s="88" cm="1">
        <f t="array" ref="R82">IF(OR(ISNUMBER(SEARCH("대신대납",AE82)),ISNUMBER(SEARCH("대신 대납",AE82))),_xlfn.LET(
  _xlpm.s,AE82,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2" s="88">
        <f>IF(OR(ISNUMBER(SEARCH("대신대납",AE82)),ISNUMBER(SEARCH("대신 대납",AE82)),ISNUMBER(SEARCH("대신착불",AE82)),ISNUMBER(SEARCH("대신 착불",AE82))), 0,(I82*VLOOKUP(L82/I82,MAPPING!$B$22:$C$29,2,10)))</f>
        <v>1000</v>
      </c>
      <c r="T82" s="88">
        <f>(IF(VLOOKUP(VLOOKUP(AK82,MAPPING!$B$15:$D$20,2,1),MAPPING!$C$15:$E$20,2,0)=7000,0,VLOOKUP(VLOOKUP(AK82,MAPPING!$B$15:$D$20,2,1),MAPPING!$C$15:$E$20,2,0)))</f>
        <v>0</v>
      </c>
      <c r="U82" s="88">
        <v>0</v>
      </c>
      <c r="V82" s="88">
        <f t="shared" si="30"/>
        <v>31850</v>
      </c>
      <c r="X82" s="103">
        <v>45924</v>
      </c>
      <c r="Y82" s="76" t="s">
        <v>123</v>
      </c>
      <c r="Z82" s="76">
        <v>72220339222</v>
      </c>
      <c r="AA82" s="76" t="s">
        <v>318</v>
      </c>
      <c r="AB82" s="76" t="s">
        <v>319</v>
      </c>
      <c r="AC82" s="76">
        <v>1084700120</v>
      </c>
      <c r="AD82" s="76">
        <v>4995</v>
      </c>
      <c r="AE82" s="76"/>
      <c r="AF82" s="77">
        <v>1</v>
      </c>
      <c r="AG82" s="78">
        <v>4</v>
      </c>
      <c r="AH82" s="78">
        <v>5</v>
      </c>
      <c r="AI82" s="78">
        <v>5</v>
      </c>
      <c r="AJ82" s="76" t="s">
        <v>51</v>
      </c>
      <c r="AK82" s="78">
        <v>160</v>
      </c>
      <c r="AL82" s="76" t="s">
        <v>124</v>
      </c>
      <c r="AM82" s="76" t="s">
        <v>124</v>
      </c>
      <c r="AN82" s="76" t="s">
        <v>124</v>
      </c>
      <c r="AO82" s="76" t="s">
        <v>124</v>
      </c>
      <c r="AP82" s="76" t="s">
        <v>124</v>
      </c>
      <c r="AQ82" s="76">
        <v>1123287</v>
      </c>
      <c r="AR82" s="76" t="s">
        <v>108</v>
      </c>
      <c r="AS82" s="76" t="s">
        <v>125</v>
      </c>
      <c r="AT82" s="76"/>
      <c r="AU82" s="76" t="s">
        <v>126</v>
      </c>
      <c r="AV82" s="199">
        <v>6094373033782</v>
      </c>
      <c r="AW82" s="76"/>
      <c r="AX82" s="76">
        <v>2025091848861720</v>
      </c>
      <c r="AY82" s="76" t="s">
        <v>199</v>
      </c>
      <c r="AZ82" s="76" t="s">
        <v>200</v>
      </c>
      <c r="BA82" s="76" t="s">
        <v>129</v>
      </c>
      <c r="BB82" s="76" t="s">
        <v>130</v>
      </c>
      <c r="BC82" s="76" t="s">
        <v>131</v>
      </c>
      <c r="BD82" s="76"/>
      <c r="BE82" s="76" t="s">
        <v>132</v>
      </c>
    </row>
    <row r="83" spans="2:57" x14ac:dyDescent="0.3">
      <c r="B83" s="22">
        <f t="shared" si="16"/>
        <v>78</v>
      </c>
      <c r="C83" s="109">
        <f t="shared" si="17"/>
        <v>45924</v>
      </c>
      <c r="D83" s="22">
        <f t="shared" si="18"/>
        <v>72220339222</v>
      </c>
      <c r="E83" s="22" t="str">
        <f t="shared" si="19"/>
        <v>PDE250057007</v>
      </c>
      <c r="F83" s="22" t="str">
        <f t="shared" si="20"/>
        <v>문용희</v>
      </c>
      <c r="G83" s="22" t="str">
        <f t="shared" si="21"/>
        <v>일반(목록배제,Normal-Manifest Exception)</v>
      </c>
      <c r="H83" s="22">
        <f t="shared" si="22"/>
        <v>40</v>
      </c>
      <c r="I83" s="22">
        <f t="shared" si="23"/>
        <v>1</v>
      </c>
      <c r="J83" s="40">
        <f t="shared" si="24"/>
        <v>1</v>
      </c>
      <c r="K83" s="40">
        <f t="shared" si="25"/>
        <v>0.5</v>
      </c>
      <c r="L83" s="40">
        <f t="shared" si="26"/>
        <v>1</v>
      </c>
      <c r="M83" s="23" t="str">
        <f t="shared" si="27"/>
        <v>PDE250057007</v>
      </c>
      <c r="N83" s="73">
        <f t="shared" si="28"/>
        <v>8650</v>
      </c>
      <c r="O83" s="88">
        <f>VLOOKUP(G83,MAPPING!$B$3:$D$11,3,0)</f>
        <v>1800</v>
      </c>
      <c r="P83" s="88">
        <f t="shared" si="29"/>
        <v>0</v>
      </c>
      <c r="Q83" s="88">
        <v>0</v>
      </c>
      <c r="R83" s="88" cm="1">
        <f t="array" ref="R83">IF(OR(ISNUMBER(SEARCH("대신대납",AE83)),ISNUMBER(SEARCH("대신 대납",AE83))),_xlfn.LET(
  _xlpm.s,AE83,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3" s="88">
        <f>IF(OR(ISNUMBER(SEARCH("대신대납",AE83)),ISNUMBER(SEARCH("대신 대납",AE83)),ISNUMBER(SEARCH("대신착불",AE83)),ISNUMBER(SEARCH("대신 착불",AE83))), 0,(I83*VLOOKUP(L83/I83,MAPPING!$B$22:$C$29,2,10)))</f>
        <v>0</v>
      </c>
      <c r="T83" s="88">
        <f>(IF(VLOOKUP(VLOOKUP(AK83,MAPPING!$B$15:$D$20,2,1),MAPPING!$C$15:$E$20,2,0)=7000,0,VLOOKUP(VLOOKUP(AK83,MAPPING!$B$15:$D$20,2,1),MAPPING!$C$15:$E$20,2,0)))</f>
        <v>0</v>
      </c>
      <c r="U83" s="88">
        <v>0</v>
      </c>
      <c r="V83" s="88">
        <f t="shared" si="30"/>
        <v>10450</v>
      </c>
      <c r="X83" s="103">
        <v>45924</v>
      </c>
      <c r="Y83" s="76" t="s">
        <v>123</v>
      </c>
      <c r="Z83" s="76">
        <v>72220339222</v>
      </c>
      <c r="AA83" s="76" t="s">
        <v>320</v>
      </c>
      <c r="AB83" s="76" t="s">
        <v>321</v>
      </c>
      <c r="AC83" s="76">
        <v>1052269336</v>
      </c>
      <c r="AD83" s="76">
        <v>10287</v>
      </c>
      <c r="AE83" s="76"/>
      <c r="AF83" s="77">
        <v>1</v>
      </c>
      <c r="AG83" s="78">
        <v>1</v>
      </c>
      <c r="AH83" s="78">
        <v>0.5</v>
      </c>
      <c r="AI83" s="78">
        <v>1</v>
      </c>
      <c r="AJ83" s="76" t="s">
        <v>49</v>
      </c>
      <c r="AK83" s="78">
        <v>40</v>
      </c>
      <c r="AL83" s="76" t="s">
        <v>124</v>
      </c>
      <c r="AM83" s="76" t="s">
        <v>124</v>
      </c>
      <c r="AN83" s="76" t="s">
        <v>124</v>
      </c>
      <c r="AO83" s="76" t="s">
        <v>124</v>
      </c>
      <c r="AP83" s="76" t="s">
        <v>124</v>
      </c>
      <c r="AQ83" s="76">
        <v>1123287</v>
      </c>
      <c r="AR83" s="76" t="s">
        <v>108</v>
      </c>
      <c r="AS83" s="76" t="s">
        <v>125</v>
      </c>
      <c r="AT83" s="76"/>
      <c r="AU83" s="76" t="s">
        <v>126</v>
      </c>
      <c r="AV83" s="199">
        <v>6094373027876</v>
      </c>
      <c r="AW83" s="76"/>
      <c r="AX83" s="76">
        <v>2025091275676780</v>
      </c>
      <c r="AY83" s="76" t="s">
        <v>199</v>
      </c>
      <c r="AZ83" s="76" t="s">
        <v>200</v>
      </c>
      <c r="BA83" s="76" t="s">
        <v>129</v>
      </c>
      <c r="BB83" s="76" t="s">
        <v>130</v>
      </c>
      <c r="BC83" s="76" t="s">
        <v>131</v>
      </c>
      <c r="BD83" s="76"/>
      <c r="BE83" s="76" t="s">
        <v>132</v>
      </c>
    </row>
    <row r="84" spans="2:57" x14ac:dyDescent="0.3">
      <c r="B84" s="22">
        <f t="shared" si="16"/>
        <v>79</v>
      </c>
      <c r="C84" s="109">
        <f t="shared" si="17"/>
        <v>45924</v>
      </c>
      <c r="D84" s="22">
        <f t="shared" si="18"/>
        <v>72220339222</v>
      </c>
      <c r="E84" s="22" t="str">
        <f t="shared" si="19"/>
        <v>PDE250056728</v>
      </c>
      <c r="F84" s="22" t="str">
        <f t="shared" si="20"/>
        <v>노재기</v>
      </c>
      <c r="G84" s="22" t="str">
        <f t="shared" si="21"/>
        <v>일반(목록배제,Normal-Manifest Exception)</v>
      </c>
      <c r="H84" s="22">
        <f t="shared" si="22"/>
        <v>70</v>
      </c>
      <c r="I84" s="22">
        <f t="shared" si="23"/>
        <v>1</v>
      </c>
      <c r="J84" s="40">
        <f t="shared" si="24"/>
        <v>2</v>
      </c>
      <c r="K84" s="40">
        <f t="shared" si="25"/>
        <v>0.5</v>
      </c>
      <c r="L84" s="40">
        <f t="shared" si="26"/>
        <v>2</v>
      </c>
      <c r="M84" s="23" t="str">
        <f t="shared" si="27"/>
        <v>PDE250056728</v>
      </c>
      <c r="N84" s="73">
        <f t="shared" si="28"/>
        <v>13750</v>
      </c>
      <c r="O84" s="88">
        <f>VLOOKUP(G84,MAPPING!$B$3:$D$11,3,0)</f>
        <v>1800</v>
      </c>
      <c r="P84" s="88">
        <f t="shared" si="29"/>
        <v>0</v>
      </c>
      <c r="Q84" s="88">
        <v>0</v>
      </c>
      <c r="R84" s="88" cm="1">
        <f t="array" ref="R84">IF(OR(ISNUMBER(SEARCH("대신대납",AE84)),ISNUMBER(SEARCH("대신 대납",AE84))),_xlfn.LET(
  _xlpm.s,AE84,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4" s="88">
        <f>IF(OR(ISNUMBER(SEARCH("대신대납",AE84)),ISNUMBER(SEARCH("대신 대납",AE84)),ISNUMBER(SEARCH("대신착불",AE84)),ISNUMBER(SEARCH("대신 착불",AE84))), 0,(I84*VLOOKUP(L84/I84,MAPPING!$B$22:$C$29,2,10)))</f>
        <v>0</v>
      </c>
      <c r="T84" s="88">
        <f>(IF(VLOOKUP(VLOOKUP(AK84,MAPPING!$B$15:$D$20,2,1),MAPPING!$C$15:$E$20,2,0)=7000,0,VLOOKUP(VLOOKUP(AK84,MAPPING!$B$15:$D$20,2,1),MAPPING!$C$15:$E$20,2,0)))</f>
        <v>0</v>
      </c>
      <c r="U84" s="88">
        <v>0</v>
      </c>
      <c r="V84" s="88">
        <f t="shared" si="30"/>
        <v>15550</v>
      </c>
      <c r="X84" s="103">
        <v>45924</v>
      </c>
      <c r="Y84" s="76" t="s">
        <v>123</v>
      </c>
      <c r="Z84" s="76">
        <v>72220339222</v>
      </c>
      <c r="AA84" s="76" t="s">
        <v>322</v>
      </c>
      <c r="AB84" s="76" t="s">
        <v>323</v>
      </c>
      <c r="AC84" s="76">
        <v>1091974611</v>
      </c>
      <c r="AD84" s="76">
        <v>1718</v>
      </c>
      <c r="AE84" s="76"/>
      <c r="AF84" s="77">
        <v>1</v>
      </c>
      <c r="AG84" s="78">
        <v>2</v>
      </c>
      <c r="AH84" s="78">
        <v>0.5</v>
      </c>
      <c r="AI84" s="78">
        <v>2</v>
      </c>
      <c r="AJ84" s="76" t="s">
        <v>49</v>
      </c>
      <c r="AK84" s="78">
        <v>70</v>
      </c>
      <c r="AL84" s="76" t="s">
        <v>124</v>
      </c>
      <c r="AM84" s="76" t="s">
        <v>124</v>
      </c>
      <c r="AN84" s="76" t="s">
        <v>124</v>
      </c>
      <c r="AO84" s="76" t="s">
        <v>124</v>
      </c>
      <c r="AP84" s="76" t="s">
        <v>124</v>
      </c>
      <c r="AQ84" s="76">
        <v>1123287</v>
      </c>
      <c r="AR84" s="76" t="s">
        <v>108</v>
      </c>
      <c r="AS84" s="76" t="s">
        <v>125</v>
      </c>
      <c r="AT84" s="76"/>
      <c r="AU84" s="76" t="s">
        <v>126</v>
      </c>
      <c r="AV84" s="199">
        <v>6094373025146</v>
      </c>
      <c r="AW84" s="76"/>
      <c r="AX84" s="76">
        <v>2025090910173240</v>
      </c>
      <c r="AY84" s="76" t="s">
        <v>199</v>
      </c>
      <c r="AZ84" s="76" t="s">
        <v>200</v>
      </c>
      <c r="BA84" s="76" t="s">
        <v>129</v>
      </c>
      <c r="BB84" s="76" t="s">
        <v>130</v>
      </c>
      <c r="BC84" s="76" t="s">
        <v>131</v>
      </c>
      <c r="BD84" s="76"/>
      <c r="BE84" s="76" t="s">
        <v>132</v>
      </c>
    </row>
    <row r="85" spans="2:57" x14ac:dyDescent="0.3">
      <c r="B85" s="22">
        <f t="shared" si="16"/>
        <v>80</v>
      </c>
      <c r="C85" s="109">
        <f t="shared" si="17"/>
        <v>45924</v>
      </c>
      <c r="D85" s="22">
        <f t="shared" si="18"/>
        <v>72220339222</v>
      </c>
      <c r="E85" s="22" t="str">
        <f t="shared" si="19"/>
        <v>PDE250056729</v>
      </c>
      <c r="F85" s="22" t="str">
        <f t="shared" si="20"/>
        <v>김명동</v>
      </c>
      <c r="G85" s="22" t="str">
        <f t="shared" si="21"/>
        <v>일반(목록배제,Normal-Manifest Exception)</v>
      </c>
      <c r="H85" s="22">
        <f t="shared" si="22"/>
        <v>90</v>
      </c>
      <c r="I85" s="22">
        <f t="shared" si="23"/>
        <v>1</v>
      </c>
      <c r="J85" s="40">
        <f t="shared" si="24"/>
        <v>1</v>
      </c>
      <c r="K85" s="40">
        <f t="shared" si="25"/>
        <v>0.5</v>
      </c>
      <c r="L85" s="40">
        <f t="shared" si="26"/>
        <v>1</v>
      </c>
      <c r="M85" s="23" t="str">
        <f t="shared" si="27"/>
        <v>PDE250056729</v>
      </c>
      <c r="N85" s="73">
        <f t="shared" si="28"/>
        <v>8650</v>
      </c>
      <c r="O85" s="88">
        <f>VLOOKUP(G85,MAPPING!$B$3:$D$11,3,0)</f>
        <v>1800</v>
      </c>
      <c r="P85" s="88">
        <f t="shared" si="29"/>
        <v>0</v>
      </c>
      <c r="Q85" s="88">
        <v>0</v>
      </c>
      <c r="R85" s="88" cm="1">
        <f t="array" ref="R85">IF(OR(ISNUMBER(SEARCH("대신대납",AE85)),ISNUMBER(SEARCH("대신 대납",AE85))),_xlfn.LET(
  _xlpm.s,AE85,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5" s="88">
        <f>IF(OR(ISNUMBER(SEARCH("대신대납",AE85)),ISNUMBER(SEARCH("대신 대납",AE85)),ISNUMBER(SEARCH("대신착불",AE85)),ISNUMBER(SEARCH("대신 착불",AE85))), 0,(I85*VLOOKUP(L85/I85,MAPPING!$B$22:$C$29,2,10)))</f>
        <v>0</v>
      </c>
      <c r="T85" s="88">
        <f>(IF(VLOOKUP(VLOOKUP(AK85,MAPPING!$B$15:$D$20,2,1),MAPPING!$C$15:$E$20,2,0)=7000,0,VLOOKUP(VLOOKUP(AK85,MAPPING!$B$15:$D$20,2,1),MAPPING!$C$15:$E$20,2,0)))</f>
        <v>0</v>
      </c>
      <c r="U85" s="88">
        <v>0</v>
      </c>
      <c r="V85" s="88">
        <f t="shared" si="30"/>
        <v>10450</v>
      </c>
      <c r="X85" s="103">
        <v>45924</v>
      </c>
      <c r="Y85" s="76" t="s">
        <v>123</v>
      </c>
      <c r="Z85" s="76">
        <v>72220339222</v>
      </c>
      <c r="AA85" s="76" t="s">
        <v>324</v>
      </c>
      <c r="AB85" s="76" t="s">
        <v>149</v>
      </c>
      <c r="AC85" s="76">
        <v>1025504156</v>
      </c>
      <c r="AD85" s="76">
        <v>41455</v>
      </c>
      <c r="AE85" s="76"/>
      <c r="AF85" s="77">
        <v>1</v>
      </c>
      <c r="AG85" s="78">
        <v>1</v>
      </c>
      <c r="AH85" s="78">
        <v>0.5</v>
      </c>
      <c r="AI85" s="78">
        <v>1</v>
      </c>
      <c r="AJ85" s="76" t="s">
        <v>49</v>
      </c>
      <c r="AK85" s="78">
        <v>90</v>
      </c>
      <c r="AL85" s="76" t="s">
        <v>124</v>
      </c>
      <c r="AM85" s="76" t="s">
        <v>124</v>
      </c>
      <c r="AN85" s="76" t="s">
        <v>124</v>
      </c>
      <c r="AO85" s="76" t="s">
        <v>124</v>
      </c>
      <c r="AP85" s="76" t="s">
        <v>124</v>
      </c>
      <c r="AQ85" s="76">
        <v>1123287</v>
      </c>
      <c r="AR85" s="76" t="s">
        <v>108</v>
      </c>
      <c r="AS85" s="76" t="s">
        <v>125</v>
      </c>
      <c r="AT85" s="76"/>
      <c r="AU85" s="76" t="s">
        <v>126</v>
      </c>
      <c r="AV85" s="199">
        <v>6094373025147</v>
      </c>
      <c r="AW85" s="76"/>
      <c r="AX85" s="76">
        <v>2025090976760770</v>
      </c>
      <c r="AY85" s="76" t="s">
        <v>199</v>
      </c>
      <c r="AZ85" s="76" t="s">
        <v>200</v>
      </c>
      <c r="BA85" s="76" t="s">
        <v>129</v>
      </c>
      <c r="BB85" s="76" t="s">
        <v>130</v>
      </c>
      <c r="BC85" s="76" t="s">
        <v>131</v>
      </c>
      <c r="BD85" s="76"/>
      <c r="BE85" s="76" t="s">
        <v>132</v>
      </c>
    </row>
    <row r="86" spans="2:57" x14ac:dyDescent="0.3">
      <c r="B86" s="22">
        <f t="shared" si="16"/>
        <v>81</v>
      </c>
      <c r="C86" s="109">
        <f t="shared" si="17"/>
        <v>45924</v>
      </c>
      <c r="D86" s="22">
        <f t="shared" si="18"/>
        <v>72220339222</v>
      </c>
      <c r="E86" s="22" t="str">
        <f t="shared" si="19"/>
        <v>PDE250056732</v>
      </c>
      <c r="F86" s="22" t="str">
        <f t="shared" si="20"/>
        <v>오다해</v>
      </c>
      <c r="G86" s="22" t="str">
        <f t="shared" si="21"/>
        <v>일반(목록배제,Normal-Manifest Exception)</v>
      </c>
      <c r="H86" s="22">
        <f t="shared" si="22"/>
        <v>35</v>
      </c>
      <c r="I86" s="22">
        <f t="shared" si="23"/>
        <v>1</v>
      </c>
      <c r="J86" s="40">
        <f t="shared" si="24"/>
        <v>1</v>
      </c>
      <c r="K86" s="40">
        <f t="shared" si="25"/>
        <v>0.5</v>
      </c>
      <c r="L86" s="40">
        <f t="shared" si="26"/>
        <v>1</v>
      </c>
      <c r="M86" s="23" t="str">
        <f t="shared" si="27"/>
        <v>PDE250056732</v>
      </c>
      <c r="N86" s="73">
        <f t="shared" si="28"/>
        <v>8650</v>
      </c>
      <c r="O86" s="88">
        <f>VLOOKUP(G86,MAPPING!$B$3:$D$11,3,0)</f>
        <v>1800</v>
      </c>
      <c r="P86" s="88">
        <f t="shared" si="29"/>
        <v>0</v>
      </c>
      <c r="Q86" s="88">
        <v>0</v>
      </c>
      <c r="R86" s="88" cm="1">
        <f t="array" ref="R86">IF(OR(ISNUMBER(SEARCH("대신대납",AE86)),ISNUMBER(SEARCH("대신 대납",AE86))),_xlfn.LET(
  _xlpm.s,AE86,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6" s="88">
        <f>IF(OR(ISNUMBER(SEARCH("대신대납",AE86)),ISNUMBER(SEARCH("대신 대납",AE86)),ISNUMBER(SEARCH("대신착불",AE86)),ISNUMBER(SEARCH("대신 착불",AE86))), 0,(I86*VLOOKUP(L86/I86,MAPPING!$B$22:$C$29,2,10)))</f>
        <v>0</v>
      </c>
      <c r="T86" s="88">
        <f>(IF(VLOOKUP(VLOOKUP(AK86,MAPPING!$B$15:$D$20,2,1),MAPPING!$C$15:$E$20,2,0)=7000,0,VLOOKUP(VLOOKUP(AK86,MAPPING!$B$15:$D$20,2,1),MAPPING!$C$15:$E$20,2,0)))</f>
        <v>0</v>
      </c>
      <c r="U86" s="88">
        <v>0</v>
      </c>
      <c r="V86" s="88">
        <f t="shared" si="30"/>
        <v>10450</v>
      </c>
      <c r="X86" s="103">
        <v>45924</v>
      </c>
      <c r="Y86" s="76" t="s">
        <v>123</v>
      </c>
      <c r="Z86" s="76">
        <v>72220339222</v>
      </c>
      <c r="AA86" s="76" t="s">
        <v>325</v>
      </c>
      <c r="AB86" s="76" t="s">
        <v>326</v>
      </c>
      <c r="AC86" s="76">
        <v>1045003009</v>
      </c>
      <c r="AD86" s="76">
        <v>12014</v>
      </c>
      <c r="AE86" s="76"/>
      <c r="AF86" s="77">
        <v>1</v>
      </c>
      <c r="AG86" s="78">
        <v>1</v>
      </c>
      <c r="AH86" s="78">
        <v>0.5</v>
      </c>
      <c r="AI86" s="78">
        <v>1</v>
      </c>
      <c r="AJ86" s="76" t="s">
        <v>49</v>
      </c>
      <c r="AK86" s="78">
        <v>35</v>
      </c>
      <c r="AL86" s="76" t="s">
        <v>124</v>
      </c>
      <c r="AM86" s="76" t="s">
        <v>124</v>
      </c>
      <c r="AN86" s="76" t="s">
        <v>124</v>
      </c>
      <c r="AO86" s="76" t="s">
        <v>124</v>
      </c>
      <c r="AP86" s="76" t="s">
        <v>124</v>
      </c>
      <c r="AQ86" s="76">
        <v>1123287</v>
      </c>
      <c r="AR86" s="76" t="s">
        <v>108</v>
      </c>
      <c r="AS86" s="76" t="s">
        <v>125</v>
      </c>
      <c r="AT86" s="76"/>
      <c r="AU86" s="76" t="s">
        <v>126</v>
      </c>
      <c r="AV86" s="199">
        <v>6094373025150</v>
      </c>
      <c r="AW86" s="76"/>
      <c r="AX86" s="76">
        <v>2025091264136230</v>
      </c>
      <c r="AY86" s="76" t="s">
        <v>199</v>
      </c>
      <c r="AZ86" s="76" t="s">
        <v>200</v>
      </c>
      <c r="BA86" s="76" t="s">
        <v>129</v>
      </c>
      <c r="BB86" s="76" t="s">
        <v>130</v>
      </c>
      <c r="BC86" s="76" t="s">
        <v>131</v>
      </c>
      <c r="BD86" s="76"/>
      <c r="BE86" s="76" t="s">
        <v>132</v>
      </c>
    </row>
    <row r="87" spans="2:57" x14ac:dyDescent="0.3">
      <c r="B87" s="22">
        <f t="shared" si="16"/>
        <v>82</v>
      </c>
      <c r="C87" s="109">
        <f t="shared" si="17"/>
        <v>45924</v>
      </c>
      <c r="D87" s="22">
        <f t="shared" si="18"/>
        <v>72220339222</v>
      </c>
      <c r="E87" s="22" t="str">
        <f t="shared" si="19"/>
        <v>PDE250057006</v>
      </c>
      <c r="F87" s="22" t="str">
        <f t="shared" si="20"/>
        <v>김혜진</v>
      </c>
      <c r="G87" s="22" t="str">
        <f t="shared" si="21"/>
        <v>일반(목록배제,Normal-Manifest Exception)</v>
      </c>
      <c r="H87" s="22">
        <f t="shared" si="22"/>
        <v>42</v>
      </c>
      <c r="I87" s="22">
        <f t="shared" si="23"/>
        <v>1</v>
      </c>
      <c r="J87" s="40">
        <f t="shared" si="24"/>
        <v>0.5</v>
      </c>
      <c r="K87" s="40">
        <f t="shared" si="25"/>
        <v>0.5</v>
      </c>
      <c r="L87" s="40">
        <f t="shared" si="26"/>
        <v>0.5</v>
      </c>
      <c r="M87" s="23" t="str">
        <f t="shared" si="27"/>
        <v>PDE250057006</v>
      </c>
      <c r="N87" s="73">
        <f t="shared" si="28"/>
        <v>6100</v>
      </c>
      <c r="O87" s="88">
        <f>VLOOKUP(G87,MAPPING!$B$3:$D$11,3,0)</f>
        <v>1800</v>
      </c>
      <c r="P87" s="88">
        <f t="shared" si="29"/>
        <v>0</v>
      </c>
      <c r="Q87" s="88">
        <v>0</v>
      </c>
      <c r="R87" s="88" cm="1">
        <f t="array" ref="R87">IF(OR(ISNUMBER(SEARCH("대신대납",AE87)),ISNUMBER(SEARCH("대신 대납",AE87))),_xlfn.LET(
  _xlpm.s,AE87,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7" s="88">
        <f>IF(OR(ISNUMBER(SEARCH("대신대납",AE87)),ISNUMBER(SEARCH("대신 대납",AE87)),ISNUMBER(SEARCH("대신착불",AE87)),ISNUMBER(SEARCH("대신 착불",AE87))), 0,(I87*VLOOKUP(L87/I87,MAPPING!$B$22:$C$29,2,10)))</f>
        <v>0</v>
      </c>
      <c r="T87" s="88">
        <f>(IF(VLOOKUP(VLOOKUP(AK87,MAPPING!$B$15:$D$20,2,1),MAPPING!$C$15:$E$20,2,0)=7000,0,VLOOKUP(VLOOKUP(AK87,MAPPING!$B$15:$D$20,2,1),MAPPING!$C$15:$E$20,2,0)))</f>
        <v>0</v>
      </c>
      <c r="U87" s="88">
        <v>0</v>
      </c>
      <c r="V87" s="88">
        <f t="shared" si="30"/>
        <v>7900</v>
      </c>
      <c r="X87" s="103">
        <v>45924</v>
      </c>
      <c r="Y87" s="76" t="s">
        <v>123</v>
      </c>
      <c r="Z87" s="76">
        <v>72220339222</v>
      </c>
      <c r="AA87" s="76" t="s">
        <v>327</v>
      </c>
      <c r="AB87" s="76" t="s">
        <v>328</v>
      </c>
      <c r="AC87" s="76">
        <v>1038762130</v>
      </c>
      <c r="AD87" s="76">
        <v>46232</v>
      </c>
      <c r="AE87" s="76" t="s">
        <v>135</v>
      </c>
      <c r="AF87" s="77">
        <v>1</v>
      </c>
      <c r="AG87" s="78">
        <v>0.5</v>
      </c>
      <c r="AH87" s="78">
        <v>0.5</v>
      </c>
      <c r="AI87" s="78">
        <v>0.5</v>
      </c>
      <c r="AJ87" s="76" t="s">
        <v>49</v>
      </c>
      <c r="AK87" s="78">
        <v>42</v>
      </c>
      <c r="AL87" s="76" t="s">
        <v>124</v>
      </c>
      <c r="AM87" s="76" t="s">
        <v>124</v>
      </c>
      <c r="AN87" s="76" t="s">
        <v>124</v>
      </c>
      <c r="AO87" s="76" t="s">
        <v>124</v>
      </c>
      <c r="AP87" s="76" t="s">
        <v>124</v>
      </c>
      <c r="AQ87" s="76">
        <v>1123287</v>
      </c>
      <c r="AR87" s="76" t="s">
        <v>108</v>
      </c>
      <c r="AS87" s="76" t="s">
        <v>125</v>
      </c>
      <c r="AT87" s="76"/>
      <c r="AU87" s="76" t="s">
        <v>126</v>
      </c>
      <c r="AV87" s="199">
        <v>6094373027875</v>
      </c>
      <c r="AW87" s="76"/>
      <c r="AX87" s="76">
        <v>2025091275246780</v>
      </c>
      <c r="AY87" s="76" t="s">
        <v>199</v>
      </c>
      <c r="AZ87" s="76" t="s">
        <v>200</v>
      </c>
      <c r="BA87" s="76" t="s">
        <v>129</v>
      </c>
      <c r="BB87" s="76" t="s">
        <v>130</v>
      </c>
      <c r="BC87" s="76" t="s">
        <v>131</v>
      </c>
      <c r="BD87" s="76"/>
      <c r="BE87" s="76" t="s">
        <v>132</v>
      </c>
    </row>
    <row r="88" spans="2:57" x14ac:dyDescent="0.3">
      <c r="B88" s="22">
        <f t="shared" si="16"/>
        <v>83</v>
      </c>
      <c r="C88" s="109">
        <f t="shared" si="17"/>
        <v>45924</v>
      </c>
      <c r="D88" s="22">
        <f t="shared" si="18"/>
        <v>72220339222</v>
      </c>
      <c r="E88" s="22" t="str">
        <f t="shared" si="19"/>
        <v>PDE250057010</v>
      </c>
      <c r="F88" s="22" t="str">
        <f t="shared" si="20"/>
        <v>심수연</v>
      </c>
      <c r="G88" s="22" t="str">
        <f t="shared" si="21"/>
        <v>일반(목록배제,Normal-Manifest Exception)</v>
      </c>
      <c r="H88" s="22">
        <f t="shared" si="22"/>
        <v>40</v>
      </c>
      <c r="I88" s="22">
        <f t="shared" si="23"/>
        <v>1</v>
      </c>
      <c r="J88" s="40">
        <f t="shared" si="24"/>
        <v>1</v>
      </c>
      <c r="K88" s="40">
        <f t="shared" si="25"/>
        <v>0.5</v>
      </c>
      <c r="L88" s="40">
        <f t="shared" si="26"/>
        <v>1</v>
      </c>
      <c r="M88" s="23" t="str">
        <f t="shared" si="27"/>
        <v>PDE250057010</v>
      </c>
      <c r="N88" s="73">
        <f t="shared" si="28"/>
        <v>8650</v>
      </c>
      <c r="O88" s="88">
        <f>VLOOKUP(G88,MAPPING!$B$3:$D$11,3,0)</f>
        <v>1800</v>
      </c>
      <c r="P88" s="88">
        <f t="shared" si="29"/>
        <v>0</v>
      </c>
      <c r="Q88" s="88">
        <v>0</v>
      </c>
      <c r="R88" s="88" cm="1">
        <f t="array" ref="R88">IF(OR(ISNUMBER(SEARCH("대신대납",AE88)),ISNUMBER(SEARCH("대신 대납",AE88))),_xlfn.LET(
  _xlpm.s,AE88,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8" s="88">
        <f>IF(OR(ISNUMBER(SEARCH("대신대납",AE88)),ISNUMBER(SEARCH("대신 대납",AE88)),ISNUMBER(SEARCH("대신착불",AE88)),ISNUMBER(SEARCH("대신 착불",AE88))), 0,(I88*VLOOKUP(L88/I88,MAPPING!$B$22:$C$29,2,10)))</f>
        <v>0</v>
      </c>
      <c r="T88" s="88">
        <f>(IF(VLOOKUP(VLOOKUP(AK88,MAPPING!$B$15:$D$20,2,1),MAPPING!$C$15:$E$20,2,0)=7000,0,VLOOKUP(VLOOKUP(AK88,MAPPING!$B$15:$D$20,2,1),MAPPING!$C$15:$E$20,2,0)))</f>
        <v>0</v>
      </c>
      <c r="U88" s="88">
        <v>0</v>
      </c>
      <c r="V88" s="88">
        <f t="shared" si="30"/>
        <v>10450</v>
      </c>
      <c r="X88" s="103">
        <v>45924</v>
      </c>
      <c r="Y88" s="76" t="s">
        <v>123</v>
      </c>
      <c r="Z88" s="76">
        <v>72220339222</v>
      </c>
      <c r="AA88" s="76" t="s">
        <v>329</v>
      </c>
      <c r="AB88" s="76" t="s">
        <v>330</v>
      </c>
      <c r="AC88" s="76">
        <v>1022099654</v>
      </c>
      <c r="AD88" s="76">
        <v>25616</v>
      </c>
      <c r="AE88" s="76"/>
      <c r="AF88" s="77">
        <v>1</v>
      </c>
      <c r="AG88" s="78">
        <v>1</v>
      </c>
      <c r="AH88" s="78">
        <v>0.5</v>
      </c>
      <c r="AI88" s="78">
        <v>1</v>
      </c>
      <c r="AJ88" s="76" t="s">
        <v>49</v>
      </c>
      <c r="AK88" s="78">
        <v>40</v>
      </c>
      <c r="AL88" s="76" t="s">
        <v>124</v>
      </c>
      <c r="AM88" s="76" t="s">
        <v>124</v>
      </c>
      <c r="AN88" s="76" t="s">
        <v>124</v>
      </c>
      <c r="AO88" s="76" t="s">
        <v>124</v>
      </c>
      <c r="AP88" s="76" t="s">
        <v>124</v>
      </c>
      <c r="AQ88" s="76">
        <v>1123287</v>
      </c>
      <c r="AR88" s="76" t="s">
        <v>108</v>
      </c>
      <c r="AS88" s="76" t="s">
        <v>125</v>
      </c>
      <c r="AT88" s="76"/>
      <c r="AU88" s="76" t="s">
        <v>126</v>
      </c>
      <c r="AV88" s="199">
        <v>6094373027879</v>
      </c>
      <c r="AW88" s="76"/>
      <c r="AX88" s="76">
        <v>2025091420886150</v>
      </c>
      <c r="AY88" s="76" t="s">
        <v>199</v>
      </c>
      <c r="AZ88" s="76" t="s">
        <v>200</v>
      </c>
      <c r="BA88" s="76" t="s">
        <v>129</v>
      </c>
      <c r="BB88" s="76" t="s">
        <v>130</v>
      </c>
      <c r="BC88" s="76" t="s">
        <v>131</v>
      </c>
      <c r="BD88" s="76"/>
      <c r="BE88" s="76" t="s">
        <v>132</v>
      </c>
    </row>
    <row r="89" spans="2:57" x14ac:dyDescent="0.3">
      <c r="B89" s="22">
        <f t="shared" si="16"/>
        <v>84</v>
      </c>
      <c r="C89" s="109">
        <f t="shared" si="17"/>
        <v>45926</v>
      </c>
      <c r="D89" s="22">
        <f t="shared" si="18"/>
        <v>18050238381</v>
      </c>
      <c r="E89" s="22" t="str">
        <f t="shared" si="19"/>
        <v>PDE250058435</v>
      </c>
      <c r="F89" s="22" t="str">
        <f t="shared" si="20"/>
        <v>김가영</v>
      </c>
      <c r="G89" s="22" t="str">
        <f t="shared" si="21"/>
        <v>일반(목록배제,Normal-Manifest Exception)</v>
      </c>
      <c r="H89" s="22">
        <f t="shared" si="22"/>
        <v>70</v>
      </c>
      <c r="I89" s="22">
        <f t="shared" si="23"/>
        <v>1</v>
      </c>
      <c r="J89" s="40">
        <f t="shared" si="24"/>
        <v>1</v>
      </c>
      <c r="K89" s="40">
        <f t="shared" si="25"/>
        <v>0.5</v>
      </c>
      <c r="L89" s="40">
        <f t="shared" si="26"/>
        <v>1</v>
      </c>
      <c r="M89" s="23" t="str">
        <f t="shared" si="27"/>
        <v>PDE250058435</v>
      </c>
      <c r="N89" s="73">
        <f t="shared" si="28"/>
        <v>8650</v>
      </c>
      <c r="O89" s="88">
        <f>VLOOKUP(G89,MAPPING!$B$3:$D$11,3,0)</f>
        <v>1800</v>
      </c>
      <c r="P89" s="88">
        <f t="shared" si="29"/>
        <v>0</v>
      </c>
      <c r="Q89" s="88">
        <v>0</v>
      </c>
      <c r="R89" s="88" cm="1">
        <f t="array" ref="R89">IF(OR(ISNUMBER(SEARCH("대신대납",AE89)),ISNUMBER(SEARCH("대신 대납",AE89))),_xlfn.LET(
  _xlpm.s,AE89,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89" s="88">
        <f>IF(OR(ISNUMBER(SEARCH("대신대납",AE89)),ISNUMBER(SEARCH("대신 대납",AE89)),ISNUMBER(SEARCH("대신착불",AE89)),ISNUMBER(SEARCH("대신 착불",AE89))), 0,(I89*VLOOKUP(L89/I89,MAPPING!$B$22:$C$29,2,10)))</f>
        <v>0</v>
      </c>
      <c r="T89" s="88">
        <f>(IF(VLOOKUP(VLOOKUP(AK89,MAPPING!$B$15:$D$20,2,1),MAPPING!$C$15:$E$20,2,0)=7000,0,VLOOKUP(VLOOKUP(AK89,MAPPING!$B$15:$D$20,2,1),MAPPING!$C$15:$E$20,2,0)))</f>
        <v>0</v>
      </c>
      <c r="U89" s="88">
        <v>0</v>
      </c>
      <c r="V89" s="88">
        <f t="shared" si="30"/>
        <v>10450</v>
      </c>
      <c r="X89" s="103">
        <v>45926</v>
      </c>
      <c r="Y89" s="76" t="s">
        <v>123</v>
      </c>
      <c r="Z89" s="76">
        <v>18050238381</v>
      </c>
      <c r="AA89" s="76" t="s">
        <v>331</v>
      </c>
      <c r="AB89" s="76" t="s">
        <v>332</v>
      </c>
      <c r="AC89" s="76">
        <v>1021513011</v>
      </c>
      <c r="AD89" s="76">
        <v>16856</v>
      </c>
      <c r="AE89" s="76"/>
      <c r="AF89" s="77">
        <v>1</v>
      </c>
      <c r="AG89" s="78">
        <v>1</v>
      </c>
      <c r="AH89" s="78">
        <v>0.5</v>
      </c>
      <c r="AI89" s="78">
        <v>1</v>
      </c>
      <c r="AJ89" s="76" t="s">
        <v>49</v>
      </c>
      <c r="AK89" s="78">
        <v>70</v>
      </c>
      <c r="AL89" s="76" t="s">
        <v>124</v>
      </c>
      <c r="AM89" s="76" t="s">
        <v>124</v>
      </c>
      <c r="AN89" s="76" t="s">
        <v>124</v>
      </c>
      <c r="AO89" s="76"/>
      <c r="AP89" s="76"/>
      <c r="AQ89" s="76">
        <v>1123287</v>
      </c>
      <c r="AR89" s="76" t="s">
        <v>108</v>
      </c>
      <c r="AS89" s="76" t="s">
        <v>125</v>
      </c>
      <c r="AT89" s="76"/>
      <c r="AU89" s="76" t="s">
        <v>126</v>
      </c>
      <c r="AV89" s="199">
        <v>6094373033818</v>
      </c>
      <c r="AW89" s="76"/>
      <c r="AX89" s="76">
        <v>4345762741</v>
      </c>
      <c r="AY89" s="76" t="s">
        <v>196</v>
      </c>
      <c r="AZ89" s="76" t="s">
        <v>128</v>
      </c>
      <c r="BA89" s="76" t="s">
        <v>129</v>
      </c>
      <c r="BB89" s="76" t="s">
        <v>130</v>
      </c>
      <c r="BC89" s="76" t="s">
        <v>131</v>
      </c>
      <c r="BD89" s="76"/>
      <c r="BE89" s="76" t="s">
        <v>132</v>
      </c>
    </row>
    <row r="90" spans="2:57" x14ac:dyDescent="0.3">
      <c r="B90" s="22">
        <f t="shared" si="16"/>
        <v>85</v>
      </c>
      <c r="C90" s="109">
        <f t="shared" si="17"/>
        <v>45926</v>
      </c>
      <c r="D90" s="22">
        <f t="shared" si="18"/>
        <v>18050238381</v>
      </c>
      <c r="E90" s="22" t="str">
        <f t="shared" si="19"/>
        <v>PDE250058913</v>
      </c>
      <c r="F90" s="22" t="str">
        <f t="shared" si="20"/>
        <v>하경애</v>
      </c>
      <c r="G90" s="22" t="str">
        <f t="shared" si="21"/>
        <v>일반(목록배제,Normal-Manifest Exception)</v>
      </c>
      <c r="H90" s="22">
        <f t="shared" si="22"/>
        <v>35</v>
      </c>
      <c r="I90" s="22">
        <f t="shared" si="23"/>
        <v>1</v>
      </c>
      <c r="J90" s="40">
        <f t="shared" si="24"/>
        <v>1</v>
      </c>
      <c r="K90" s="40">
        <f t="shared" si="25"/>
        <v>0.5</v>
      </c>
      <c r="L90" s="40">
        <f t="shared" si="26"/>
        <v>1</v>
      </c>
      <c r="M90" s="23" t="str">
        <f t="shared" si="27"/>
        <v>PDE250058913</v>
      </c>
      <c r="N90" s="73">
        <f t="shared" si="28"/>
        <v>8650</v>
      </c>
      <c r="O90" s="88">
        <f>VLOOKUP(G90,MAPPING!$B$3:$D$11,3,0)</f>
        <v>1800</v>
      </c>
      <c r="P90" s="88">
        <f t="shared" si="29"/>
        <v>0</v>
      </c>
      <c r="Q90" s="88">
        <v>0</v>
      </c>
      <c r="R90" s="88" cm="1">
        <f t="array" ref="R90">IF(OR(ISNUMBER(SEARCH("대신대납",AE90)),ISNUMBER(SEARCH("대신 대납",AE90))),_xlfn.LET(
  _xlpm.s,AE90,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0" s="88">
        <f>IF(OR(ISNUMBER(SEARCH("대신대납",AE90)),ISNUMBER(SEARCH("대신 대납",AE90)),ISNUMBER(SEARCH("대신착불",AE90)),ISNUMBER(SEARCH("대신 착불",AE90))), 0,(I90*VLOOKUP(L90/I90,MAPPING!$B$22:$C$29,2,10)))</f>
        <v>0</v>
      </c>
      <c r="T90" s="88">
        <f>(IF(VLOOKUP(VLOOKUP(AK90,MAPPING!$B$15:$D$20,2,1),MAPPING!$C$15:$E$20,2,0)=7000,0,VLOOKUP(VLOOKUP(AK90,MAPPING!$B$15:$D$20,2,1),MAPPING!$C$15:$E$20,2,0)))</f>
        <v>0</v>
      </c>
      <c r="U90" s="88">
        <v>0</v>
      </c>
      <c r="V90" s="88">
        <f t="shared" si="30"/>
        <v>10450</v>
      </c>
      <c r="X90" s="103">
        <v>45926</v>
      </c>
      <c r="Y90" s="76" t="s">
        <v>123</v>
      </c>
      <c r="Z90" s="76">
        <v>18050238381</v>
      </c>
      <c r="AA90" s="76" t="s">
        <v>333</v>
      </c>
      <c r="AB90" s="76" t="s">
        <v>334</v>
      </c>
      <c r="AC90" s="76">
        <v>1065056322</v>
      </c>
      <c r="AD90" s="76">
        <v>43016</v>
      </c>
      <c r="AE90" s="76"/>
      <c r="AF90" s="77">
        <v>1</v>
      </c>
      <c r="AG90" s="78">
        <v>1</v>
      </c>
      <c r="AH90" s="78">
        <v>0.5</v>
      </c>
      <c r="AI90" s="78">
        <v>1</v>
      </c>
      <c r="AJ90" s="76" t="s">
        <v>49</v>
      </c>
      <c r="AK90" s="78">
        <v>35</v>
      </c>
      <c r="AL90" s="76" t="s">
        <v>124</v>
      </c>
      <c r="AM90" s="76" t="s">
        <v>124</v>
      </c>
      <c r="AN90" s="76" t="s">
        <v>124</v>
      </c>
      <c r="AO90" s="76"/>
      <c r="AP90" s="76"/>
      <c r="AQ90" s="76">
        <v>1123287</v>
      </c>
      <c r="AR90" s="76" t="s">
        <v>108</v>
      </c>
      <c r="AS90" s="76" t="s">
        <v>125</v>
      </c>
      <c r="AT90" s="76"/>
      <c r="AU90" s="76" t="s">
        <v>126</v>
      </c>
      <c r="AV90" s="199">
        <v>6094373035934</v>
      </c>
      <c r="AW90" s="76"/>
      <c r="AX90" s="76">
        <v>2025091962967040</v>
      </c>
      <c r="AY90" s="76" t="s">
        <v>196</v>
      </c>
      <c r="AZ90" s="76" t="s">
        <v>128</v>
      </c>
      <c r="BA90" s="76" t="s">
        <v>129</v>
      </c>
      <c r="BB90" s="76" t="s">
        <v>130</v>
      </c>
      <c r="BC90" s="76" t="s">
        <v>131</v>
      </c>
      <c r="BD90" s="76"/>
      <c r="BE90" s="76" t="s">
        <v>132</v>
      </c>
    </row>
    <row r="91" spans="2:57" x14ac:dyDescent="0.3">
      <c r="B91" s="22">
        <f t="shared" si="16"/>
        <v>86</v>
      </c>
      <c r="C91" s="109">
        <f t="shared" si="17"/>
        <v>45926</v>
      </c>
      <c r="D91" s="22">
        <f t="shared" si="18"/>
        <v>18050238381</v>
      </c>
      <c r="E91" s="22" t="str">
        <f t="shared" si="19"/>
        <v>PDE250058914</v>
      </c>
      <c r="F91" s="22" t="str">
        <f t="shared" si="20"/>
        <v>강선화</v>
      </c>
      <c r="G91" s="22" t="str">
        <f t="shared" si="21"/>
        <v>일반(목록배제,Normal-Manifest Exception)</v>
      </c>
      <c r="H91" s="22">
        <f t="shared" si="22"/>
        <v>35</v>
      </c>
      <c r="I91" s="22">
        <f t="shared" si="23"/>
        <v>1</v>
      </c>
      <c r="J91" s="40">
        <f t="shared" si="24"/>
        <v>1</v>
      </c>
      <c r="K91" s="40">
        <f t="shared" si="25"/>
        <v>0.5</v>
      </c>
      <c r="L91" s="40">
        <f t="shared" si="26"/>
        <v>1</v>
      </c>
      <c r="M91" s="23" t="str">
        <f t="shared" si="27"/>
        <v>PDE250058914</v>
      </c>
      <c r="N91" s="73">
        <f t="shared" si="28"/>
        <v>8650</v>
      </c>
      <c r="O91" s="88">
        <f>VLOOKUP(G91,MAPPING!$B$3:$D$11,3,0)</f>
        <v>1800</v>
      </c>
      <c r="P91" s="88">
        <f t="shared" si="29"/>
        <v>0</v>
      </c>
      <c r="Q91" s="88">
        <v>0</v>
      </c>
      <c r="R91" s="88" cm="1">
        <f t="array" ref="R91">IF(OR(ISNUMBER(SEARCH("대신대납",AE91)),ISNUMBER(SEARCH("대신 대납",AE91))),_xlfn.LET(
  _xlpm.s,AE91,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1" s="88">
        <f>IF(OR(ISNUMBER(SEARCH("대신대납",AE91)),ISNUMBER(SEARCH("대신 대납",AE91)),ISNUMBER(SEARCH("대신착불",AE91)),ISNUMBER(SEARCH("대신 착불",AE91))), 0,(I91*VLOOKUP(L91/I91,MAPPING!$B$22:$C$29,2,10)))</f>
        <v>0</v>
      </c>
      <c r="T91" s="88">
        <f>(IF(VLOOKUP(VLOOKUP(AK91,MAPPING!$B$15:$D$20,2,1),MAPPING!$C$15:$E$20,2,0)=7000,0,VLOOKUP(VLOOKUP(AK91,MAPPING!$B$15:$D$20,2,1),MAPPING!$C$15:$E$20,2,0)))</f>
        <v>0</v>
      </c>
      <c r="U91" s="88">
        <v>0</v>
      </c>
      <c r="V91" s="88">
        <f t="shared" si="30"/>
        <v>10450</v>
      </c>
      <c r="X91" s="103">
        <v>45926</v>
      </c>
      <c r="Y91" s="76" t="s">
        <v>123</v>
      </c>
      <c r="Z91" s="76">
        <v>18050238381</v>
      </c>
      <c r="AA91" s="76" t="s">
        <v>335</v>
      </c>
      <c r="AB91" s="76" t="s">
        <v>336</v>
      </c>
      <c r="AC91" s="76">
        <v>1056373749</v>
      </c>
      <c r="AD91" s="76">
        <v>54969</v>
      </c>
      <c r="AE91" s="76"/>
      <c r="AF91" s="77">
        <v>1</v>
      </c>
      <c r="AG91" s="78">
        <v>1</v>
      </c>
      <c r="AH91" s="78">
        <v>0.5</v>
      </c>
      <c r="AI91" s="78">
        <v>1</v>
      </c>
      <c r="AJ91" s="76" t="s">
        <v>49</v>
      </c>
      <c r="AK91" s="78">
        <v>35</v>
      </c>
      <c r="AL91" s="76" t="s">
        <v>124</v>
      </c>
      <c r="AM91" s="76" t="s">
        <v>124</v>
      </c>
      <c r="AN91" s="76" t="s">
        <v>124</v>
      </c>
      <c r="AO91" s="76"/>
      <c r="AP91" s="76"/>
      <c r="AQ91" s="76">
        <v>1123287</v>
      </c>
      <c r="AR91" s="76" t="s">
        <v>108</v>
      </c>
      <c r="AS91" s="76" t="s">
        <v>125</v>
      </c>
      <c r="AT91" s="76"/>
      <c r="AU91" s="76" t="s">
        <v>126</v>
      </c>
      <c r="AV91" s="199">
        <v>6094373035935</v>
      </c>
      <c r="AW91" s="76"/>
      <c r="AX91" s="76">
        <v>2025091969630080</v>
      </c>
      <c r="AY91" s="76" t="s">
        <v>196</v>
      </c>
      <c r="AZ91" s="76" t="s">
        <v>128</v>
      </c>
      <c r="BA91" s="76" t="s">
        <v>129</v>
      </c>
      <c r="BB91" s="76" t="s">
        <v>130</v>
      </c>
      <c r="BC91" s="76" t="s">
        <v>131</v>
      </c>
      <c r="BD91" s="76"/>
      <c r="BE91" s="76" t="s">
        <v>132</v>
      </c>
    </row>
    <row r="92" spans="2:57" x14ac:dyDescent="0.3">
      <c r="B92" s="22">
        <f t="shared" si="16"/>
        <v>87</v>
      </c>
      <c r="C92" s="109">
        <f t="shared" si="17"/>
        <v>45926</v>
      </c>
      <c r="D92" s="22">
        <f t="shared" si="18"/>
        <v>18050238381</v>
      </c>
      <c r="E92" s="22" t="str">
        <f t="shared" si="19"/>
        <v>PDE250058915</v>
      </c>
      <c r="F92" s="22" t="str">
        <f t="shared" si="20"/>
        <v>양윤순</v>
      </c>
      <c r="G92" s="22" t="str">
        <f t="shared" si="21"/>
        <v>일반(목록배제,Normal-Manifest Exception)</v>
      </c>
      <c r="H92" s="22">
        <f t="shared" si="22"/>
        <v>40</v>
      </c>
      <c r="I92" s="22">
        <f t="shared" si="23"/>
        <v>1</v>
      </c>
      <c r="J92" s="40">
        <f t="shared" si="24"/>
        <v>0.5</v>
      </c>
      <c r="K92" s="40">
        <f t="shared" si="25"/>
        <v>0.5</v>
      </c>
      <c r="L92" s="40">
        <f t="shared" si="26"/>
        <v>0.5</v>
      </c>
      <c r="M92" s="23" t="str">
        <f t="shared" si="27"/>
        <v>PDE250058915</v>
      </c>
      <c r="N92" s="73">
        <f t="shared" si="28"/>
        <v>6100</v>
      </c>
      <c r="O92" s="88">
        <f>VLOOKUP(G92,MAPPING!$B$3:$D$11,3,0)</f>
        <v>1800</v>
      </c>
      <c r="P92" s="88">
        <f t="shared" si="29"/>
        <v>0</v>
      </c>
      <c r="Q92" s="88">
        <v>0</v>
      </c>
      <c r="R92" s="88" cm="1">
        <f t="array" ref="R92">IF(OR(ISNUMBER(SEARCH("대신대납",AE92)),ISNUMBER(SEARCH("대신 대납",AE92))),_xlfn.LET(
  _xlpm.s,AE92,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2" s="88">
        <f>IF(OR(ISNUMBER(SEARCH("대신대납",AE92)),ISNUMBER(SEARCH("대신 대납",AE92)),ISNUMBER(SEARCH("대신착불",AE92)),ISNUMBER(SEARCH("대신 착불",AE92))), 0,(I92*VLOOKUP(L92/I92,MAPPING!$B$22:$C$29,2,10)))</f>
        <v>0</v>
      </c>
      <c r="T92" s="88">
        <f>(IF(VLOOKUP(VLOOKUP(AK92,MAPPING!$B$15:$D$20,2,1),MAPPING!$C$15:$E$20,2,0)=7000,0,VLOOKUP(VLOOKUP(AK92,MAPPING!$B$15:$D$20,2,1),MAPPING!$C$15:$E$20,2,0)))</f>
        <v>0</v>
      </c>
      <c r="U92" s="88">
        <v>0</v>
      </c>
      <c r="V92" s="88">
        <f t="shared" si="30"/>
        <v>7900</v>
      </c>
      <c r="X92" s="103">
        <v>45926</v>
      </c>
      <c r="Y92" s="76" t="s">
        <v>123</v>
      </c>
      <c r="Z92" s="76">
        <v>18050238381</v>
      </c>
      <c r="AA92" s="76" t="s">
        <v>337</v>
      </c>
      <c r="AB92" s="76" t="s">
        <v>338</v>
      </c>
      <c r="AC92" s="76">
        <v>1025043909</v>
      </c>
      <c r="AD92" s="76">
        <v>51374</v>
      </c>
      <c r="AE92" s="76"/>
      <c r="AF92" s="77">
        <v>1</v>
      </c>
      <c r="AG92" s="78">
        <v>0.5</v>
      </c>
      <c r="AH92" s="78">
        <v>0.5</v>
      </c>
      <c r="AI92" s="78">
        <v>0.5</v>
      </c>
      <c r="AJ92" s="76" t="s">
        <v>49</v>
      </c>
      <c r="AK92" s="78">
        <v>40</v>
      </c>
      <c r="AL92" s="76" t="s">
        <v>124</v>
      </c>
      <c r="AM92" s="76" t="s">
        <v>124</v>
      </c>
      <c r="AN92" s="76" t="s">
        <v>124</v>
      </c>
      <c r="AO92" s="76"/>
      <c r="AP92" s="76"/>
      <c r="AQ92" s="76">
        <v>1123287</v>
      </c>
      <c r="AR92" s="76" t="s">
        <v>108</v>
      </c>
      <c r="AS92" s="76" t="s">
        <v>125</v>
      </c>
      <c r="AT92" s="76"/>
      <c r="AU92" s="76" t="s">
        <v>126</v>
      </c>
      <c r="AV92" s="199">
        <v>6094373035936</v>
      </c>
      <c r="AW92" s="76"/>
      <c r="AX92" s="76">
        <v>2025091970562790</v>
      </c>
      <c r="AY92" s="76" t="s">
        <v>196</v>
      </c>
      <c r="AZ92" s="76" t="s">
        <v>128</v>
      </c>
      <c r="BA92" s="76" t="s">
        <v>129</v>
      </c>
      <c r="BB92" s="76" t="s">
        <v>130</v>
      </c>
      <c r="BC92" s="76" t="s">
        <v>131</v>
      </c>
      <c r="BD92" s="76"/>
      <c r="BE92" s="76" t="s">
        <v>132</v>
      </c>
    </row>
    <row r="93" spans="2:57" x14ac:dyDescent="0.3">
      <c r="B93" s="22">
        <f t="shared" si="16"/>
        <v>88</v>
      </c>
      <c r="C93" s="109">
        <f t="shared" si="17"/>
        <v>45926</v>
      </c>
      <c r="D93" s="22">
        <f t="shared" si="18"/>
        <v>18050238381</v>
      </c>
      <c r="E93" s="22" t="str">
        <f t="shared" si="19"/>
        <v>PDE250058911</v>
      </c>
      <c r="F93" s="22" t="str">
        <f t="shared" si="20"/>
        <v>김용기</v>
      </c>
      <c r="G93" s="22" t="str">
        <f t="shared" si="21"/>
        <v>간이(Simple)</v>
      </c>
      <c r="H93" s="22">
        <f t="shared" si="22"/>
        <v>160</v>
      </c>
      <c r="I93" s="22">
        <f t="shared" si="23"/>
        <v>1</v>
      </c>
      <c r="J93" s="40">
        <f t="shared" si="24"/>
        <v>4</v>
      </c>
      <c r="K93" s="40">
        <f t="shared" si="25"/>
        <v>5</v>
      </c>
      <c r="L93" s="40">
        <f t="shared" si="26"/>
        <v>5</v>
      </c>
      <c r="M93" s="23" t="str">
        <f t="shared" si="27"/>
        <v>PDE250058911</v>
      </c>
      <c r="N93" s="73">
        <f t="shared" si="28"/>
        <v>29050</v>
      </c>
      <c r="O93" s="88">
        <f>VLOOKUP(G93,MAPPING!$B$3:$D$11,3,0)</f>
        <v>1800</v>
      </c>
      <c r="P93" s="88">
        <f t="shared" si="29"/>
        <v>0</v>
      </c>
      <c r="Q93" s="88">
        <v>0</v>
      </c>
      <c r="R93" s="88" cm="1">
        <f t="array" ref="R93">IF(OR(ISNUMBER(SEARCH("대신대납",AE93)),ISNUMBER(SEARCH("대신 대납",AE93))),_xlfn.LET(
  _xlpm.s,AE93,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3" s="88">
        <f>IF(OR(ISNUMBER(SEARCH("대신대납",AE93)),ISNUMBER(SEARCH("대신 대납",AE93)),ISNUMBER(SEARCH("대신착불",AE93)),ISNUMBER(SEARCH("대신 착불",AE93))), 0,(I93*VLOOKUP(L93/I93,MAPPING!$B$22:$C$29,2,10)))</f>
        <v>1000</v>
      </c>
      <c r="T93" s="88">
        <f>(IF(VLOOKUP(VLOOKUP(AK93,MAPPING!$B$15:$D$20,2,1),MAPPING!$C$15:$E$20,2,0)=7000,0,VLOOKUP(VLOOKUP(AK93,MAPPING!$B$15:$D$20,2,1),MAPPING!$C$15:$E$20,2,0)))</f>
        <v>0</v>
      </c>
      <c r="U93" s="88">
        <v>0</v>
      </c>
      <c r="V93" s="88">
        <f t="shared" si="30"/>
        <v>31850</v>
      </c>
      <c r="X93" s="103">
        <v>45926</v>
      </c>
      <c r="Y93" s="76" t="s">
        <v>123</v>
      </c>
      <c r="Z93" s="76">
        <v>18050238381</v>
      </c>
      <c r="AA93" s="76" t="s">
        <v>339</v>
      </c>
      <c r="AB93" s="76" t="s">
        <v>340</v>
      </c>
      <c r="AC93" s="76">
        <v>1041465180</v>
      </c>
      <c r="AD93" s="76">
        <v>8004</v>
      </c>
      <c r="AE93" s="76"/>
      <c r="AF93" s="77">
        <v>1</v>
      </c>
      <c r="AG93" s="78">
        <v>4</v>
      </c>
      <c r="AH93" s="78">
        <v>5</v>
      </c>
      <c r="AI93" s="78">
        <v>5</v>
      </c>
      <c r="AJ93" s="76" t="s">
        <v>51</v>
      </c>
      <c r="AK93" s="78">
        <v>160</v>
      </c>
      <c r="AL93" s="76" t="s">
        <v>124</v>
      </c>
      <c r="AM93" s="76" t="s">
        <v>124</v>
      </c>
      <c r="AN93" s="76" t="s">
        <v>124</v>
      </c>
      <c r="AO93" s="76"/>
      <c r="AP93" s="76"/>
      <c r="AQ93" s="76">
        <v>1123287</v>
      </c>
      <c r="AR93" s="76" t="s">
        <v>108</v>
      </c>
      <c r="AS93" s="76" t="s">
        <v>125</v>
      </c>
      <c r="AT93" s="76"/>
      <c r="AU93" s="76" t="s">
        <v>126</v>
      </c>
      <c r="AV93" s="199">
        <v>6094373035912</v>
      </c>
      <c r="AW93" s="76"/>
      <c r="AX93" s="76">
        <v>2025091973643560</v>
      </c>
      <c r="AY93" s="76" t="s">
        <v>196</v>
      </c>
      <c r="AZ93" s="76" t="s">
        <v>128</v>
      </c>
      <c r="BA93" s="76" t="s">
        <v>129</v>
      </c>
      <c r="BB93" s="76" t="s">
        <v>130</v>
      </c>
      <c r="BC93" s="76" t="s">
        <v>131</v>
      </c>
      <c r="BD93" s="76"/>
      <c r="BE93" s="76" t="s">
        <v>132</v>
      </c>
    </row>
    <row r="94" spans="2:57" x14ac:dyDescent="0.3">
      <c r="B94" s="22">
        <f t="shared" si="16"/>
        <v>89</v>
      </c>
      <c r="C94" s="109">
        <f t="shared" si="17"/>
        <v>45926</v>
      </c>
      <c r="D94" s="22">
        <f t="shared" si="18"/>
        <v>18050238381</v>
      </c>
      <c r="E94" s="22" t="str">
        <f t="shared" si="19"/>
        <v>PDE250058912</v>
      </c>
      <c r="F94" s="22" t="str">
        <f t="shared" si="20"/>
        <v>김소영</v>
      </c>
      <c r="G94" s="22" t="str">
        <f t="shared" si="21"/>
        <v>간이(Simple)</v>
      </c>
      <c r="H94" s="22">
        <f t="shared" si="22"/>
        <v>160</v>
      </c>
      <c r="I94" s="22">
        <f t="shared" si="23"/>
        <v>1</v>
      </c>
      <c r="J94" s="40">
        <f t="shared" si="24"/>
        <v>4</v>
      </c>
      <c r="K94" s="40">
        <f t="shared" si="25"/>
        <v>5</v>
      </c>
      <c r="L94" s="40">
        <f t="shared" si="26"/>
        <v>5</v>
      </c>
      <c r="M94" s="23" t="str">
        <f t="shared" si="27"/>
        <v>PDE250058912</v>
      </c>
      <c r="N94" s="73">
        <f t="shared" si="28"/>
        <v>29050</v>
      </c>
      <c r="O94" s="88">
        <f>VLOOKUP(G94,MAPPING!$B$3:$D$11,3,0)</f>
        <v>1800</v>
      </c>
      <c r="P94" s="88">
        <f t="shared" si="29"/>
        <v>0</v>
      </c>
      <c r="Q94" s="88">
        <v>0</v>
      </c>
      <c r="R94" s="88" cm="1">
        <f t="array" ref="R94">IF(OR(ISNUMBER(SEARCH("대신대납",AE94)),ISNUMBER(SEARCH("대신 대납",AE94))),_xlfn.LET(
  _xlpm.s,AE94,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4" s="88">
        <f>IF(OR(ISNUMBER(SEARCH("대신대납",AE94)),ISNUMBER(SEARCH("대신 대납",AE94)),ISNUMBER(SEARCH("대신착불",AE94)),ISNUMBER(SEARCH("대신 착불",AE94))), 0,(I94*VLOOKUP(L94/I94,MAPPING!$B$22:$C$29,2,10)))</f>
        <v>1000</v>
      </c>
      <c r="T94" s="88">
        <f>(IF(VLOOKUP(VLOOKUP(AK94,MAPPING!$B$15:$D$20,2,1),MAPPING!$C$15:$E$20,2,0)=7000,0,VLOOKUP(VLOOKUP(AK94,MAPPING!$B$15:$D$20,2,1),MAPPING!$C$15:$E$20,2,0)))</f>
        <v>0</v>
      </c>
      <c r="U94" s="88">
        <v>0</v>
      </c>
      <c r="V94" s="88">
        <f t="shared" si="30"/>
        <v>31850</v>
      </c>
      <c r="X94" s="103">
        <v>45926</v>
      </c>
      <c r="Y94" s="76" t="s">
        <v>123</v>
      </c>
      <c r="Z94" s="76">
        <v>18050238381</v>
      </c>
      <c r="AA94" s="76" t="s">
        <v>341</v>
      </c>
      <c r="AB94" s="76" t="s">
        <v>148</v>
      </c>
      <c r="AC94" s="76">
        <v>1046404460</v>
      </c>
      <c r="AD94" s="76">
        <v>15594</v>
      </c>
      <c r="AE94" s="76"/>
      <c r="AF94" s="77">
        <v>1</v>
      </c>
      <c r="AG94" s="78">
        <v>4</v>
      </c>
      <c r="AH94" s="78">
        <v>5</v>
      </c>
      <c r="AI94" s="78">
        <v>5</v>
      </c>
      <c r="AJ94" s="76" t="s">
        <v>51</v>
      </c>
      <c r="AK94" s="78">
        <v>160</v>
      </c>
      <c r="AL94" s="76" t="s">
        <v>124</v>
      </c>
      <c r="AM94" s="76" t="s">
        <v>124</v>
      </c>
      <c r="AN94" s="76" t="s">
        <v>124</v>
      </c>
      <c r="AO94" s="76"/>
      <c r="AP94" s="76"/>
      <c r="AQ94" s="76">
        <v>1123287</v>
      </c>
      <c r="AR94" s="76" t="s">
        <v>108</v>
      </c>
      <c r="AS94" s="76" t="s">
        <v>125</v>
      </c>
      <c r="AT94" s="76"/>
      <c r="AU94" s="76" t="s">
        <v>126</v>
      </c>
      <c r="AV94" s="199">
        <v>6094373035913</v>
      </c>
      <c r="AW94" s="76"/>
      <c r="AX94" s="76">
        <v>2025092239807250</v>
      </c>
      <c r="AY94" s="76" t="s">
        <v>196</v>
      </c>
      <c r="AZ94" s="76" t="s">
        <v>128</v>
      </c>
      <c r="BA94" s="76" t="s">
        <v>129</v>
      </c>
      <c r="BB94" s="76" t="s">
        <v>130</v>
      </c>
      <c r="BC94" s="76" t="s">
        <v>131</v>
      </c>
      <c r="BD94" s="76"/>
      <c r="BE94" s="76" t="s">
        <v>132</v>
      </c>
    </row>
    <row r="95" spans="2:57" x14ac:dyDescent="0.3">
      <c r="B95" s="22">
        <f t="shared" si="16"/>
        <v>90</v>
      </c>
      <c r="C95" s="109">
        <f t="shared" si="17"/>
        <v>45926</v>
      </c>
      <c r="D95" s="22">
        <f t="shared" si="18"/>
        <v>18050238381</v>
      </c>
      <c r="E95" s="22" t="str">
        <f t="shared" si="19"/>
        <v>PDE250058434</v>
      </c>
      <c r="F95" s="22" t="str">
        <f t="shared" si="20"/>
        <v>오일찬</v>
      </c>
      <c r="G95" s="22" t="str">
        <f t="shared" si="21"/>
        <v>일반(목록배제,Normal-Manifest Exception)</v>
      </c>
      <c r="H95" s="22">
        <f t="shared" si="22"/>
        <v>42</v>
      </c>
      <c r="I95" s="22">
        <f t="shared" si="23"/>
        <v>1</v>
      </c>
      <c r="J95" s="40">
        <f t="shared" si="24"/>
        <v>1</v>
      </c>
      <c r="K95" s="40">
        <f t="shared" si="25"/>
        <v>0.5</v>
      </c>
      <c r="L95" s="40">
        <f t="shared" si="26"/>
        <v>1</v>
      </c>
      <c r="M95" s="23" t="str">
        <f t="shared" si="27"/>
        <v>PDE250058434</v>
      </c>
      <c r="N95" s="73">
        <f t="shared" si="28"/>
        <v>8650</v>
      </c>
      <c r="O95" s="88">
        <f>VLOOKUP(G95,MAPPING!$B$3:$D$11,3,0)</f>
        <v>1800</v>
      </c>
      <c r="P95" s="88">
        <f t="shared" si="29"/>
        <v>0</v>
      </c>
      <c r="Q95" s="88">
        <v>0</v>
      </c>
      <c r="R95" s="88" cm="1">
        <f t="array" ref="R95">IF(OR(ISNUMBER(SEARCH("대신대납",AE95)),ISNUMBER(SEARCH("대신 대납",AE95))),_xlfn.LET(
  _xlpm.s,AE95,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5" s="88">
        <f>IF(OR(ISNUMBER(SEARCH("대신대납",AE95)),ISNUMBER(SEARCH("대신 대납",AE95)),ISNUMBER(SEARCH("대신착불",AE95)),ISNUMBER(SEARCH("대신 착불",AE95))), 0,(I95*VLOOKUP(L95/I95,MAPPING!$B$22:$C$29,2,10)))</f>
        <v>0</v>
      </c>
      <c r="T95" s="88">
        <f>(IF(VLOOKUP(VLOOKUP(AK95,MAPPING!$B$15:$D$20,2,1),MAPPING!$C$15:$E$20,2,0)=7000,0,VLOOKUP(VLOOKUP(AK95,MAPPING!$B$15:$D$20,2,1),MAPPING!$C$15:$E$20,2,0)))</f>
        <v>0</v>
      </c>
      <c r="U95" s="88">
        <v>0</v>
      </c>
      <c r="V95" s="88">
        <f t="shared" si="30"/>
        <v>10450</v>
      </c>
      <c r="X95" s="103">
        <v>45926</v>
      </c>
      <c r="Y95" s="76" t="s">
        <v>123</v>
      </c>
      <c r="Z95" s="76">
        <v>18050238381</v>
      </c>
      <c r="AA95" s="76" t="s">
        <v>342</v>
      </c>
      <c r="AB95" s="76" t="s">
        <v>343</v>
      </c>
      <c r="AC95" s="76">
        <v>1063469107</v>
      </c>
      <c r="AD95" s="76">
        <v>30146</v>
      </c>
      <c r="AE95" s="76"/>
      <c r="AF95" s="77">
        <v>1</v>
      </c>
      <c r="AG95" s="78">
        <v>1</v>
      </c>
      <c r="AH95" s="78">
        <v>0.5</v>
      </c>
      <c r="AI95" s="78">
        <v>1</v>
      </c>
      <c r="AJ95" s="76" t="s">
        <v>49</v>
      </c>
      <c r="AK95" s="78">
        <v>42</v>
      </c>
      <c r="AL95" s="76" t="s">
        <v>124</v>
      </c>
      <c r="AM95" s="76" t="s">
        <v>124</v>
      </c>
      <c r="AN95" s="76" t="s">
        <v>124</v>
      </c>
      <c r="AO95" s="76"/>
      <c r="AP95" s="76"/>
      <c r="AQ95" s="76">
        <v>1123287</v>
      </c>
      <c r="AR95" s="76" t="s">
        <v>108</v>
      </c>
      <c r="AS95" s="76" t="s">
        <v>125</v>
      </c>
      <c r="AT95" s="76"/>
      <c r="AU95" s="76" t="s">
        <v>126</v>
      </c>
      <c r="AV95" s="199">
        <v>6094373033817</v>
      </c>
      <c r="AW95" s="76"/>
      <c r="AX95" s="76">
        <v>4345520383</v>
      </c>
      <c r="AY95" s="76" t="s">
        <v>196</v>
      </c>
      <c r="AZ95" s="76" t="s">
        <v>128</v>
      </c>
      <c r="BA95" s="76" t="s">
        <v>129</v>
      </c>
      <c r="BB95" s="76" t="s">
        <v>130</v>
      </c>
      <c r="BC95" s="76" t="s">
        <v>131</v>
      </c>
      <c r="BD95" s="76"/>
      <c r="BE95" s="76" t="s">
        <v>132</v>
      </c>
    </row>
    <row r="96" spans="2:57" x14ac:dyDescent="0.3">
      <c r="B96" s="22">
        <f t="shared" si="16"/>
        <v>91</v>
      </c>
      <c r="C96" s="109">
        <f t="shared" si="17"/>
        <v>45926</v>
      </c>
      <c r="D96" s="22">
        <f t="shared" si="18"/>
        <v>18050238381</v>
      </c>
      <c r="E96" s="22" t="str">
        <f t="shared" si="19"/>
        <v>PDE250058471</v>
      </c>
      <c r="F96" s="22" t="str">
        <f t="shared" si="20"/>
        <v>백정선</v>
      </c>
      <c r="G96" s="22" t="str">
        <f t="shared" si="21"/>
        <v>목록(Manifest)</v>
      </c>
      <c r="H96" s="22">
        <f t="shared" si="22"/>
        <v>75</v>
      </c>
      <c r="I96" s="22">
        <f t="shared" si="23"/>
        <v>1</v>
      </c>
      <c r="J96" s="40">
        <f t="shared" si="24"/>
        <v>0.5</v>
      </c>
      <c r="K96" s="40">
        <f t="shared" si="25"/>
        <v>0.5</v>
      </c>
      <c r="L96" s="40">
        <f t="shared" si="26"/>
        <v>0.5</v>
      </c>
      <c r="M96" s="23" t="str">
        <f t="shared" si="27"/>
        <v>PDE250058471</v>
      </c>
      <c r="N96" s="73">
        <f t="shared" si="28"/>
        <v>6100</v>
      </c>
      <c r="O96" s="88">
        <f>VLOOKUP(G96,MAPPING!$B$3:$D$11,3,0)</f>
        <v>0</v>
      </c>
      <c r="P96" s="88">
        <f t="shared" si="29"/>
        <v>0</v>
      </c>
      <c r="Q96" s="88">
        <v>0</v>
      </c>
      <c r="R96" s="88" cm="1">
        <f t="array" ref="R96">IF(OR(ISNUMBER(SEARCH("대신대납",AE96)),ISNUMBER(SEARCH("대신 대납",AE96))),_xlfn.LET(
  _xlpm.s,AE96,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6" s="88">
        <f>IF(OR(ISNUMBER(SEARCH("대신대납",AE96)),ISNUMBER(SEARCH("대신 대납",AE96)),ISNUMBER(SEARCH("대신착불",AE96)),ISNUMBER(SEARCH("대신 착불",AE96))), 0,(I96*VLOOKUP(L96/I96,MAPPING!$B$22:$C$29,2,10)))</f>
        <v>0</v>
      </c>
      <c r="T96" s="88">
        <f>(IF(VLOOKUP(VLOOKUP(AK96,MAPPING!$B$15:$D$20,2,1),MAPPING!$C$15:$E$20,2,0)=7000,0,VLOOKUP(VLOOKUP(AK96,MAPPING!$B$15:$D$20,2,1),MAPPING!$C$15:$E$20,2,0)))</f>
        <v>0</v>
      </c>
      <c r="U96" s="88">
        <v>0</v>
      </c>
      <c r="V96" s="88">
        <f t="shared" si="30"/>
        <v>6100</v>
      </c>
      <c r="X96" s="103">
        <v>45926</v>
      </c>
      <c r="Y96" s="76" t="s">
        <v>123</v>
      </c>
      <c r="Z96" s="76">
        <v>18050238381</v>
      </c>
      <c r="AA96" s="76" t="s">
        <v>344</v>
      </c>
      <c r="AB96" s="76" t="s">
        <v>345</v>
      </c>
      <c r="AC96" s="76">
        <v>1088660810</v>
      </c>
      <c r="AD96" s="76">
        <v>10899</v>
      </c>
      <c r="AE96" s="76"/>
      <c r="AF96" s="77">
        <v>1</v>
      </c>
      <c r="AG96" s="78">
        <v>0.5</v>
      </c>
      <c r="AH96" s="78">
        <v>0.5</v>
      </c>
      <c r="AI96" s="78">
        <v>0.5</v>
      </c>
      <c r="AJ96" s="76" t="s">
        <v>48</v>
      </c>
      <c r="AK96" s="78">
        <v>75</v>
      </c>
      <c r="AL96" s="76" t="s">
        <v>124</v>
      </c>
      <c r="AM96" s="76" t="s">
        <v>124</v>
      </c>
      <c r="AN96" s="76" t="s">
        <v>124</v>
      </c>
      <c r="AO96" s="76"/>
      <c r="AP96" s="76"/>
      <c r="AQ96" s="76">
        <v>1123287</v>
      </c>
      <c r="AR96" s="76" t="s">
        <v>108</v>
      </c>
      <c r="AS96" s="76" t="s">
        <v>125</v>
      </c>
      <c r="AT96" s="76"/>
      <c r="AU96" s="76" t="s">
        <v>126</v>
      </c>
      <c r="AV96" s="199">
        <v>6094373033926</v>
      </c>
      <c r="AW96" s="76"/>
      <c r="AX96" s="76">
        <v>2025091835215430</v>
      </c>
      <c r="AY96" s="76" t="s">
        <v>196</v>
      </c>
      <c r="AZ96" s="76" t="s">
        <v>128</v>
      </c>
      <c r="BA96" s="76" t="s">
        <v>129</v>
      </c>
      <c r="BB96" s="76" t="s">
        <v>130</v>
      </c>
      <c r="BC96" s="76" t="s">
        <v>131</v>
      </c>
      <c r="BD96" s="76"/>
      <c r="BE96" s="76" t="s">
        <v>132</v>
      </c>
    </row>
    <row r="97" spans="2:57" x14ac:dyDescent="0.3">
      <c r="B97" s="22">
        <f t="shared" si="16"/>
        <v>92</v>
      </c>
      <c r="C97" s="109">
        <f t="shared" si="17"/>
        <v>45926</v>
      </c>
      <c r="D97" s="22">
        <f t="shared" si="18"/>
        <v>18050238381</v>
      </c>
      <c r="E97" s="22" t="str">
        <f t="shared" si="19"/>
        <v>PDE250058472</v>
      </c>
      <c r="F97" s="22" t="str">
        <f t="shared" si="20"/>
        <v>강승연</v>
      </c>
      <c r="G97" s="22" t="str">
        <f t="shared" si="21"/>
        <v>일반(목록배제,Normal-Manifest Exception)</v>
      </c>
      <c r="H97" s="22">
        <f t="shared" si="22"/>
        <v>35</v>
      </c>
      <c r="I97" s="22">
        <f t="shared" si="23"/>
        <v>1</v>
      </c>
      <c r="J97" s="40">
        <f t="shared" si="24"/>
        <v>1</v>
      </c>
      <c r="K97" s="40">
        <f t="shared" si="25"/>
        <v>0.5</v>
      </c>
      <c r="L97" s="40">
        <f t="shared" si="26"/>
        <v>1</v>
      </c>
      <c r="M97" s="23" t="str">
        <f t="shared" si="27"/>
        <v>PDE250058472</v>
      </c>
      <c r="N97" s="73">
        <f t="shared" si="28"/>
        <v>8650</v>
      </c>
      <c r="O97" s="88">
        <f>VLOOKUP(G97,MAPPING!$B$3:$D$11,3,0)</f>
        <v>1800</v>
      </c>
      <c r="P97" s="88">
        <f t="shared" si="29"/>
        <v>0</v>
      </c>
      <c r="Q97" s="88">
        <v>0</v>
      </c>
      <c r="R97" s="88" cm="1">
        <f t="array" ref="R97">IF(OR(ISNUMBER(SEARCH("대신대납",AE97)),ISNUMBER(SEARCH("대신 대납",AE97))),_xlfn.LET(
  _xlpm.s,AE97,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7" s="88">
        <f>IF(OR(ISNUMBER(SEARCH("대신대납",AE97)),ISNUMBER(SEARCH("대신 대납",AE97)),ISNUMBER(SEARCH("대신착불",AE97)),ISNUMBER(SEARCH("대신 착불",AE97))), 0,(I97*VLOOKUP(L97/I97,MAPPING!$B$22:$C$29,2,10)))</f>
        <v>0</v>
      </c>
      <c r="T97" s="88">
        <f>(IF(VLOOKUP(VLOOKUP(AK97,MAPPING!$B$15:$D$20,2,1),MAPPING!$C$15:$E$20,2,0)=7000,0,VLOOKUP(VLOOKUP(AK97,MAPPING!$B$15:$D$20,2,1),MAPPING!$C$15:$E$20,2,0)))</f>
        <v>0</v>
      </c>
      <c r="U97" s="88">
        <v>0</v>
      </c>
      <c r="V97" s="88">
        <f t="shared" si="30"/>
        <v>10450</v>
      </c>
      <c r="X97" s="103">
        <v>45926</v>
      </c>
      <c r="Y97" s="76" t="s">
        <v>123</v>
      </c>
      <c r="Z97" s="76">
        <v>18050238381</v>
      </c>
      <c r="AA97" s="76" t="s">
        <v>346</v>
      </c>
      <c r="AB97" s="76" t="s">
        <v>347</v>
      </c>
      <c r="AC97" s="76">
        <v>1091904656</v>
      </c>
      <c r="AD97" s="76">
        <v>10325</v>
      </c>
      <c r="AE97" s="76"/>
      <c r="AF97" s="77">
        <v>1</v>
      </c>
      <c r="AG97" s="78">
        <v>1</v>
      </c>
      <c r="AH97" s="78">
        <v>0.5</v>
      </c>
      <c r="AI97" s="78">
        <v>1</v>
      </c>
      <c r="AJ97" s="76" t="s">
        <v>49</v>
      </c>
      <c r="AK97" s="78">
        <v>35</v>
      </c>
      <c r="AL97" s="76" t="s">
        <v>124</v>
      </c>
      <c r="AM97" s="76" t="s">
        <v>124</v>
      </c>
      <c r="AN97" s="76" t="s">
        <v>124</v>
      </c>
      <c r="AO97" s="76"/>
      <c r="AP97" s="76"/>
      <c r="AQ97" s="76">
        <v>1123287</v>
      </c>
      <c r="AR97" s="76" t="s">
        <v>108</v>
      </c>
      <c r="AS97" s="76" t="s">
        <v>125</v>
      </c>
      <c r="AT97" s="76"/>
      <c r="AU97" s="76" t="s">
        <v>126</v>
      </c>
      <c r="AV97" s="199">
        <v>6094373033927</v>
      </c>
      <c r="AW97" s="76"/>
      <c r="AX97" s="76">
        <v>2025091842430310</v>
      </c>
      <c r="AY97" s="76" t="s">
        <v>196</v>
      </c>
      <c r="AZ97" s="76" t="s">
        <v>128</v>
      </c>
      <c r="BA97" s="76" t="s">
        <v>129</v>
      </c>
      <c r="BB97" s="76" t="s">
        <v>130</v>
      </c>
      <c r="BC97" s="76" t="s">
        <v>131</v>
      </c>
      <c r="BD97" s="76"/>
      <c r="BE97" s="76" t="s">
        <v>132</v>
      </c>
    </row>
    <row r="98" spans="2:57" x14ac:dyDescent="0.3">
      <c r="B98" s="22">
        <f t="shared" si="16"/>
        <v>93</v>
      </c>
      <c r="C98" s="109">
        <f t="shared" si="17"/>
        <v>45926</v>
      </c>
      <c r="D98" s="22">
        <f t="shared" si="18"/>
        <v>18050238381</v>
      </c>
      <c r="E98" s="22" t="str">
        <f t="shared" si="19"/>
        <v>PDE250057868</v>
      </c>
      <c r="F98" s="22" t="str">
        <f t="shared" si="20"/>
        <v>안진희</v>
      </c>
      <c r="G98" s="22" t="str">
        <f t="shared" si="21"/>
        <v>일반(목록배제,Normal-Manifest Exception)</v>
      </c>
      <c r="H98" s="22">
        <f t="shared" si="22"/>
        <v>35</v>
      </c>
      <c r="I98" s="22">
        <f t="shared" si="23"/>
        <v>1</v>
      </c>
      <c r="J98" s="40">
        <f t="shared" si="24"/>
        <v>1</v>
      </c>
      <c r="K98" s="40">
        <f t="shared" si="25"/>
        <v>0.5</v>
      </c>
      <c r="L98" s="40">
        <f t="shared" si="26"/>
        <v>1</v>
      </c>
      <c r="M98" s="23" t="str">
        <f t="shared" si="27"/>
        <v>PDE250057868</v>
      </c>
      <c r="N98" s="73">
        <f t="shared" si="28"/>
        <v>8650</v>
      </c>
      <c r="O98" s="88">
        <f>VLOOKUP(G98,MAPPING!$B$3:$D$11,3,0)</f>
        <v>1800</v>
      </c>
      <c r="P98" s="88">
        <f t="shared" si="29"/>
        <v>0</v>
      </c>
      <c r="Q98" s="88">
        <v>0</v>
      </c>
      <c r="R98" s="88" cm="1">
        <f t="array" ref="R98">IF(OR(ISNUMBER(SEARCH("대신대납",AE98)),ISNUMBER(SEARCH("대신 대납",AE98))),_xlfn.LET(
  _xlpm.s,AE98,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8" s="88">
        <f>IF(OR(ISNUMBER(SEARCH("대신대납",AE98)),ISNUMBER(SEARCH("대신 대납",AE98)),ISNUMBER(SEARCH("대신착불",AE98)),ISNUMBER(SEARCH("대신 착불",AE98))), 0,(I98*VLOOKUP(L98/I98,MAPPING!$B$22:$C$29,2,10)))</f>
        <v>0</v>
      </c>
      <c r="T98" s="88">
        <f>(IF(VLOOKUP(VLOOKUP(AK98,MAPPING!$B$15:$D$20,2,1),MAPPING!$C$15:$E$20,2,0)=7000,0,VLOOKUP(VLOOKUP(AK98,MAPPING!$B$15:$D$20,2,1),MAPPING!$C$15:$E$20,2,0)))</f>
        <v>0</v>
      </c>
      <c r="U98" s="88">
        <v>0</v>
      </c>
      <c r="V98" s="88">
        <f t="shared" si="30"/>
        <v>10450</v>
      </c>
      <c r="X98" s="103">
        <v>45926</v>
      </c>
      <c r="Y98" s="76" t="s">
        <v>123</v>
      </c>
      <c r="Z98" s="76">
        <v>18050238381</v>
      </c>
      <c r="AA98" s="76" t="s">
        <v>348</v>
      </c>
      <c r="AB98" s="76" t="s">
        <v>349</v>
      </c>
      <c r="AC98" s="76">
        <v>1062879899</v>
      </c>
      <c r="AD98" s="76">
        <v>28115</v>
      </c>
      <c r="AE98" s="76"/>
      <c r="AF98" s="77">
        <v>1</v>
      </c>
      <c r="AG98" s="78">
        <v>1</v>
      </c>
      <c r="AH98" s="78">
        <v>0.5</v>
      </c>
      <c r="AI98" s="78">
        <v>1</v>
      </c>
      <c r="AJ98" s="76" t="s">
        <v>49</v>
      </c>
      <c r="AK98" s="78">
        <v>35</v>
      </c>
      <c r="AL98" s="76" t="s">
        <v>124</v>
      </c>
      <c r="AM98" s="76" t="s">
        <v>124</v>
      </c>
      <c r="AN98" s="76" t="s">
        <v>124</v>
      </c>
      <c r="AO98" s="76"/>
      <c r="AP98" s="76"/>
      <c r="AQ98" s="76">
        <v>1123287</v>
      </c>
      <c r="AR98" s="76" t="s">
        <v>108</v>
      </c>
      <c r="AS98" s="76" t="s">
        <v>125</v>
      </c>
      <c r="AT98" s="76"/>
      <c r="AU98" s="76" t="s">
        <v>126</v>
      </c>
      <c r="AV98" s="199">
        <v>6094373030408</v>
      </c>
      <c r="AW98" s="76"/>
      <c r="AX98" s="76">
        <v>2025091794028870</v>
      </c>
      <c r="AY98" s="76" t="s">
        <v>196</v>
      </c>
      <c r="AZ98" s="76" t="s">
        <v>128</v>
      </c>
      <c r="BA98" s="76" t="s">
        <v>129</v>
      </c>
      <c r="BB98" s="76" t="s">
        <v>130</v>
      </c>
      <c r="BC98" s="76" t="s">
        <v>131</v>
      </c>
      <c r="BD98" s="76"/>
      <c r="BE98" s="76" t="s">
        <v>132</v>
      </c>
    </row>
    <row r="99" spans="2:57" x14ac:dyDescent="0.3">
      <c r="B99" s="22">
        <f t="shared" si="16"/>
        <v>94</v>
      </c>
      <c r="C99" s="109">
        <f t="shared" si="17"/>
        <v>45926</v>
      </c>
      <c r="D99" s="22">
        <f t="shared" si="18"/>
        <v>18050238381</v>
      </c>
      <c r="E99" s="22" t="str">
        <f t="shared" si="19"/>
        <v>PDE250057867</v>
      </c>
      <c r="F99" s="22" t="str">
        <f t="shared" si="20"/>
        <v>김현주</v>
      </c>
      <c r="G99" s="22" t="str">
        <f t="shared" si="21"/>
        <v>일반(목록배제,Normal-Manifest Exception)</v>
      </c>
      <c r="H99" s="22">
        <f t="shared" si="22"/>
        <v>35</v>
      </c>
      <c r="I99" s="22">
        <f t="shared" si="23"/>
        <v>1</v>
      </c>
      <c r="J99" s="40">
        <f t="shared" si="24"/>
        <v>1</v>
      </c>
      <c r="K99" s="40">
        <f t="shared" si="25"/>
        <v>0.5</v>
      </c>
      <c r="L99" s="40">
        <f t="shared" si="26"/>
        <v>1</v>
      </c>
      <c r="M99" s="23" t="str">
        <f t="shared" si="27"/>
        <v>PDE250057867</v>
      </c>
      <c r="N99" s="73">
        <f t="shared" si="28"/>
        <v>8650</v>
      </c>
      <c r="O99" s="88">
        <f>VLOOKUP(G99,MAPPING!$B$3:$D$11,3,0)</f>
        <v>1800</v>
      </c>
      <c r="P99" s="88">
        <f t="shared" si="29"/>
        <v>0</v>
      </c>
      <c r="Q99" s="88">
        <v>0</v>
      </c>
      <c r="R99" s="88" cm="1">
        <f t="array" ref="R99">IF(OR(ISNUMBER(SEARCH("대신대납",AE99)),ISNUMBER(SEARCH("대신 대납",AE99))),_xlfn.LET(
  _xlpm.s,AE99,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99" s="88">
        <f>IF(OR(ISNUMBER(SEARCH("대신대납",AE99)),ISNUMBER(SEARCH("대신 대납",AE99)),ISNUMBER(SEARCH("대신착불",AE99)),ISNUMBER(SEARCH("대신 착불",AE99))), 0,(I99*VLOOKUP(L99/I99,MAPPING!$B$22:$C$29,2,10)))</f>
        <v>0</v>
      </c>
      <c r="T99" s="88">
        <f>(IF(VLOOKUP(VLOOKUP(AK99,MAPPING!$B$15:$D$20,2,1),MAPPING!$C$15:$E$20,2,0)=7000,0,VLOOKUP(VLOOKUP(AK99,MAPPING!$B$15:$D$20,2,1),MAPPING!$C$15:$E$20,2,0)))</f>
        <v>0</v>
      </c>
      <c r="U99" s="88">
        <v>0</v>
      </c>
      <c r="V99" s="88">
        <f t="shared" si="30"/>
        <v>10450</v>
      </c>
      <c r="X99" s="103">
        <v>45926</v>
      </c>
      <c r="Y99" s="76" t="s">
        <v>123</v>
      </c>
      <c r="Z99" s="76">
        <v>18050238381</v>
      </c>
      <c r="AA99" s="76" t="s">
        <v>350</v>
      </c>
      <c r="AB99" s="76" t="s">
        <v>351</v>
      </c>
      <c r="AC99" s="76">
        <v>1025175943</v>
      </c>
      <c r="AD99" s="76">
        <v>44260</v>
      </c>
      <c r="AE99" s="76"/>
      <c r="AF99" s="77">
        <v>1</v>
      </c>
      <c r="AG99" s="78">
        <v>1</v>
      </c>
      <c r="AH99" s="78">
        <v>0.5</v>
      </c>
      <c r="AI99" s="78">
        <v>1</v>
      </c>
      <c r="AJ99" s="76" t="s">
        <v>49</v>
      </c>
      <c r="AK99" s="78">
        <v>35</v>
      </c>
      <c r="AL99" s="76" t="s">
        <v>124</v>
      </c>
      <c r="AM99" s="76" t="s">
        <v>124</v>
      </c>
      <c r="AN99" s="76" t="s">
        <v>124</v>
      </c>
      <c r="AO99" s="76"/>
      <c r="AP99" s="76"/>
      <c r="AQ99" s="76">
        <v>1123287</v>
      </c>
      <c r="AR99" s="76" t="s">
        <v>108</v>
      </c>
      <c r="AS99" s="76" t="s">
        <v>125</v>
      </c>
      <c r="AT99" s="76"/>
      <c r="AU99" s="76" t="s">
        <v>126</v>
      </c>
      <c r="AV99" s="199">
        <v>6094373030407</v>
      </c>
      <c r="AW99" s="76"/>
      <c r="AX99" s="76">
        <v>2025091667909860</v>
      </c>
      <c r="AY99" s="76" t="s">
        <v>196</v>
      </c>
      <c r="AZ99" s="76" t="s">
        <v>128</v>
      </c>
      <c r="BA99" s="76" t="s">
        <v>129</v>
      </c>
      <c r="BB99" s="76" t="s">
        <v>130</v>
      </c>
      <c r="BC99" s="76" t="s">
        <v>131</v>
      </c>
      <c r="BD99" s="76"/>
      <c r="BE99" s="76" t="s">
        <v>132</v>
      </c>
    </row>
    <row r="100" spans="2:57" x14ac:dyDescent="0.3">
      <c r="B100" s="22">
        <f t="shared" si="16"/>
        <v>95</v>
      </c>
      <c r="C100" s="109">
        <f t="shared" si="17"/>
        <v>45926</v>
      </c>
      <c r="D100" s="22">
        <f t="shared" si="18"/>
        <v>18050238381</v>
      </c>
      <c r="E100" s="22" t="str">
        <f t="shared" si="19"/>
        <v>PDE250057865</v>
      </c>
      <c r="F100" s="22" t="str">
        <f t="shared" si="20"/>
        <v>서영욱</v>
      </c>
      <c r="G100" s="22" t="str">
        <f t="shared" si="21"/>
        <v>일반(목록배제,Normal-Manifest Exception)</v>
      </c>
      <c r="H100" s="22">
        <f t="shared" si="22"/>
        <v>35</v>
      </c>
      <c r="I100" s="22">
        <f t="shared" si="23"/>
        <v>1</v>
      </c>
      <c r="J100" s="40">
        <f t="shared" si="24"/>
        <v>1</v>
      </c>
      <c r="K100" s="40">
        <f t="shared" si="25"/>
        <v>0.5</v>
      </c>
      <c r="L100" s="40">
        <f t="shared" si="26"/>
        <v>1</v>
      </c>
      <c r="M100" s="23" t="str">
        <f t="shared" si="27"/>
        <v>PDE250057865</v>
      </c>
      <c r="N100" s="73">
        <f t="shared" si="28"/>
        <v>8650</v>
      </c>
      <c r="O100" s="88">
        <f>VLOOKUP(G100,MAPPING!$B$3:$D$11,3,0)</f>
        <v>1800</v>
      </c>
      <c r="P100" s="88">
        <f t="shared" si="29"/>
        <v>0</v>
      </c>
      <c r="Q100" s="88">
        <v>0</v>
      </c>
      <c r="R100" s="88" cm="1">
        <f t="array" ref="R100">IF(OR(ISNUMBER(SEARCH("대신대납",AE100)),ISNUMBER(SEARCH("대신 대납",AE100))),_xlfn.LET(
  _xlpm.s,AE100,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0" s="88">
        <f>IF(OR(ISNUMBER(SEARCH("대신대납",AE100)),ISNUMBER(SEARCH("대신 대납",AE100)),ISNUMBER(SEARCH("대신착불",AE100)),ISNUMBER(SEARCH("대신 착불",AE100))), 0,(I100*VLOOKUP(L100/I100,MAPPING!$B$22:$C$29,2,10)))</f>
        <v>0</v>
      </c>
      <c r="T100" s="88">
        <f>(IF(VLOOKUP(VLOOKUP(AK100,MAPPING!$B$15:$D$20,2,1),MAPPING!$C$15:$E$20,2,0)=7000,0,VLOOKUP(VLOOKUP(AK100,MAPPING!$B$15:$D$20,2,1),MAPPING!$C$15:$E$20,2,0)))</f>
        <v>0</v>
      </c>
      <c r="U100" s="88">
        <v>0</v>
      </c>
      <c r="V100" s="88">
        <f t="shared" si="30"/>
        <v>10450</v>
      </c>
      <c r="X100" s="103">
        <v>45926</v>
      </c>
      <c r="Y100" s="76" t="s">
        <v>123</v>
      </c>
      <c r="Z100" s="76">
        <v>18050238381</v>
      </c>
      <c r="AA100" s="76" t="s">
        <v>352</v>
      </c>
      <c r="AB100" s="76" t="s">
        <v>353</v>
      </c>
      <c r="AC100" s="76">
        <v>1026174831</v>
      </c>
      <c r="AD100" s="76">
        <v>12773</v>
      </c>
      <c r="AE100" s="76"/>
      <c r="AF100" s="77">
        <v>1</v>
      </c>
      <c r="AG100" s="78">
        <v>1</v>
      </c>
      <c r="AH100" s="78">
        <v>0.5</v>
      </c>
      <c r="AI100" s="78">
        <v>1</v>
      </c>
      <c r="AJ100" s="76" t="s">
        <v>49</v>
      </c>
      <c r="AK100" s="78">
        <v>35</v>
      </c>
      <c r="AL100" s="76" t="s">
        <v>124</v>
      </c>
      <c r="AM100" s="76" t="s">
        <v>124</v>
      </c>
      <c r="AN100" s="76" t="s">
        <v>124</v>
      </c>
      <c r="AO100" s="76"/>
      <c r="AP100" s="76"/>
      <c r="AQ100" s="76">
        <v>1123287</v>
      </c>
      <c r="AR100" s="76" t="s">
        <v>108</v>
      </c>
      <c r="AS100" s="76" t="s">
        <v>125</v>
      </c>
      <c r="AT100" s="76"/>
      <c r="AU100" s="76" t="s">
        <v>126</v>
      </c>
      <c r="AV100" s="199">
        <v>6094373030405</v>
      </c>
      <c r="AW100" s="76"/>
      <c r="AX100" s="76">
        <v>2025091555990060</v>
      </c>
      <c r="AY100" s="76" t="s">
        <v>196</v>
      </c>
      <c r="AZ100" s="76" t="s">
        <v>128</v>
      </c>
      <c r="BA100" s="76" t="s">
        <v>129</v>
      </c>
      <c r="BB100" s="76" t="s">
        <v>130</v>
      </c>
      <c r="BC100" s="76" t="s">
        <v>131</v>
      </c>
      <c r="BD100" s="76"/>
      <c r="BE100" s="76" t="s">
        <v>132</v>
      </c>
    </row>
    <row r="101" spans="2:57" x14ac:dyDescent="0.3">
      <c r="B101" s="22">
        <f t="shared" si="16"/>
        <v>96</v>
      </c>
      <c r="C101" s="109">
        <f t="shared" si="17"/>
        <v>45926</v>
      </c>
      <c r="D101" s="22">
        <f t="shared" si="18"/>
        <v>18050238381</v>
      </c>
      <c r="E101" s="22" t="str">
        <f t="shared" si="19"/>
        <v>PDE250057864</v>
      </c>
      <c r="F101" s="22" t="str">
        <f t="shared" si="20"/>
        <v>우경화</v>
      </c>
      <c r="G101" s="22" t="str">
        <f t="shared" si="21"/>
        <v>일반(목록배제,Normal-Manifest Exception)</v>
      </c>
      <c r="H101" s="22">
        <f t="shared" si="22"/>
        <v>40</v>
      </c>
      <c r="I101" s="22">
        <f t="shared" si="23"/>
        <v>1</v>
      </c>
      <c r="J101" s="40">
        <f t="shared" si="24"/>
        <v>1</v>
      </c>
      <c r="K101" s="40">
        <f t="shared" si="25"/>
        <v>0.5</v>
      </c>
      <c r="L101" s="40">
        <f t="shared" si="26"/>
        <v>1</v>
      </c>
      <c r="M101" s="23" t="str">
        <f t="shared" si="27"/>
        <v>PDE250057864</v>
      </c>
      <c r="N101" s="73">
        <f t="shared" si="28"/>
        <v>8650</v>
      </c>
      <c r="O101" s="88">
        <f>VLOOKUP(G101,MAPPING!$B$3:$D$11,3,0)</f>
        <v>1800</v>
      </c>
      <c r="P101" s="88">
        <f t="shared" si="29"/>
        <v>0</v>
      </c>
      <c r="Q101" s="88">
        <v>0</v>
      </c>
      <c r="R101" s="88" cm="1">
        <f t="array" ref="R101">IF(OR(ISNUMBER(SEARCH("대신대납",AE101)),ISNUMBER(SEARCH("대신 대납",AE101))),_xlfn.LET(
  _xlpm.s,AE101,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1" s="88">
        <f>IF(OR(ISNUMBER(SEARCH("대신대납",AE101)),ISNUMBER(SEARCH("대신 대납",AE101)),ISNUMBER(SEARCH("대신착불",AE101)),ISNUMBER(SEARCH("대신 착불",AE101))), 0,(I101*VLOOKUP(L101/I101,MAPPING!$B$22:$C$29,2,10)))</f>
        <v>0</v>
      </c>
      <c r="T101" s="88">
        <f>(IF(VLOOKUP(VLOOKUP(AK101,MAPPING!$B$15:$D$20,2,1),MAPPING!$C$15:$E$20,2,0)=7000,0,VLOOKUP(VLOOKUP(AK101,MAPPING!$B$15:$D$20,2,1),MAPPING!$C$15:$E$20,2,0)))</f>
        <v>0</v>
      </c>
      <c r="U101" s="88">
        <v>0</v>
      </c>
      <c r="V101" s="88">
        <f t="shared" si="30"/>
        <v>10450</v>
      </c>
      <c r="X101" s="103">
        <v>45926</v>
      </c>
      <c r="Y101" s="76" t="s">
        <v>123</v>
      </c>
      <c r="Z101" s="76">
        <v>18050238381</v>
      </c>
      <c r="AA101" s="76" t="s">
        <v>354</v>
      </c>
      <c r="AB101" s="76" t="s">
        <v>140</v>
      </c>
      <c r="AC101" s="76">
        <v>1053214117</v>
      </c>
      <c r="AD101" s="76">
        <v>10474</v>
      </c>
      <c r="AE101" s="76"/>
      <c r="AF101" s="77">
        <v>1</v>
      </c>
      <c r="AG101" s="78">
        <v>1</v>
      </c>
      <c r="AH101" s="78">
        <v>0.5</v>
      </c>
      <c r="AI101" s="78">
        <v>1</v>
      </c>
      <c r="AJ101" s="76" t="s">
        <v>49</v>
      </c>
      <c r="AK101" s="78">
        <v>40</v>
      </c>
      <c r="AL101" s="76" t="s">
        <v>124</v>
      </c>
      <c r="AM101" s="76" t="s">
        <v>124</v>
      </c>
      <c r="AN101" s="76" t="s">
        <v>124</v>
      </c>
      <c r="AO101" s="76"/>
      <c r="AP101" s="76"/>
      <c r="AQ101" s="76">
        <v>1123287</v>
      </c>
      <c r="AR101" s="76" t="s">
        <v>108</v>
      </c>
      <c r="AS101" s="76" t="s">
        <v>125</v>
      </c>
      <c r="AT101" s="76"/>
      <c r="AU101" s="76" t="s">
        <v>126</v>
      </c>
      <c r="AV101" s="199">
        <v>6094373030404</v>
      </c>
      <c r="AW101" s="76"/>
      <c r="AX101" s="76">
        <v>2025091549707210</v>
      </c>
      <c r="AY101" s="76" t="s">
        <v>196</v>
      </c>
      <c r="AZ101" s="76" t="s">
        <v>128</v>
      </c>
      <c r="BA101" s="76" t="s">
        <v>129</v>
      </c>
      <c r="BB101" s="76" t="s">
        <v>130</v>
      </c>
      <c r="BC101" s="76" t="s">
        <v>131</v>
      </c>
      <c r="BD101" s="76"/>
      <c r="BE101" s="76" t="s">
        <v>132</v>
      </c>
    </row>
    <row r="102" spans="2:57" x14ac:dyDescent="0.3">
      <c r="B102" s="22">
        <f t="shared" si="16"/>
        <v>97</v>
      </c>
      <c r="C102" s="109">
        <f t="shared" si="17"/>
        <v>45926</v>
      </c>
      <c r="D102" s="22">
        <f t="shared" si="18"/>
        <v>18050238381</v>
      </c>
      <c r="E102" s="22" t="str">
        <f t="shared" si="19"/>
        <v>PDE250057863</v>
      </c>
      <c r="F102" s="22" t="str">
        <f t="shared" si="20"/>
        <v>엄미영</v>
      </c>
      <c r="G102" s="22" t="str">
        <f t="shared" si="21"/>
        <v>일반(목록배제,Normal-Manifest Exception)</v>
      </c>
      <c r="H102" s="22">
        <f t="shared" si="22"/>
        <v>80</v>
      </c>
      <c r="I102" s="22">
        <f t="shared" si="23"/>
        <v>1</v>
      </c>
      <c r="J102" s="40">
        <f t="shared" si="24"/>
        <v>0.5</v>
      </c>
      <c r="K102" s="40">
        <f t="shared" si="25"/>
        <v>0.5</v>
      </c>
      <c r="L102" s="40">
        <f t="shared" si="26"/>
        <v>0.5</v>
      </c>
      <c r="M102" s="23" t="str">
        <f t="shared" si="27"/>
        <v>PDE250057863</v>
      </c>
      <c r="N102" s="73">
        <f t="shared" si="28"/>
        <v>6100</v>
      </c>
      <c r="O102" s="88">
        <f>VLOOKUP(G102,MAPPING!$B$3:$D$11,3,0)</f>
        <v>1800</v>
      </c>
      <c r="P102" s="88">
        <f t="shared" si="29"/>
        <v>0</v>
      </c>
      <c r="Q102" s="88">
        <v>0</v>
      </c>
      <c r="R102" s="88" cm="1">
        <f t="array" ref="R102">IF(OR(ISNUMBER(SEARCH("대신대납",AE102)),ISNUMBER(SEARCH("대신 대납",AE102))),_xlfn.LET(
  _xlpm.s,AE102,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2" s="88">
        <f>IF(OR(ISNUMBER(SEARCH("대신대납",AE102)),ISNUMBER(SEARCH("대신 대납",AE102)),ISNUMBER(SEARCH("대신착불",AE102)),ISNUMBER(SEARCH("대신 착불",AE102))), 0,(I102*VLOOKUP(L102/I102,MAPPING!$B$22:$C$29,2,10)))</f>
        <v>0</v>
      </c>
      <c r="T102" s="88">
        <f>(IF(VLOOKUP(VLOOKUP(AK102,MAPPING!$B$15:$D$20,2,1),MAPPING!$C$15:$E$20,2,0)=7000,0,VLOOKUP(VLOOKUP(AK102,MAPPING!$B$15:$D$20,2,1),MAPPING!$C$15:$E$20,2,0)))</f>
        <v>0</v>
      </c>
      <c r="U102" s="88">
        <v>0</v>
      </c>
      <c r="V102" s="88">
        <f t="shared" si="30"/>
        <v>7900</v>
      </c>
      <c r="X102" s="107">
        <v>45926</v>
      </c>
      <c r="Y102" s="79" t="s">
        <v>123</v>
      </c>
      <c r="Z102" s="79">
        <v>18050238381</v>
      </c>
      <c r="AA102" s="79" t="s">
        <v>355</v>
      </c>
      <c r="AB102" s="79" t="s">
        <v>356</v>
      </c>
      <c r="AC102" s="79">
        <v>1047559119</v>
      </c>
      <c r="AD102" s="79">
        <v>17403</v>
      </c>
      <c r="AF102" s="79">
        <v>1</v>
      </c>
      <c r="AG102" s="79">
        <v>0.5</v>
      </c>
      <c r="AH102" s="79">
        <v>0.5</v>
      </c>
      <c r="AI102" s="79">
        <v>0.5</v>
      </c>
      <c r="AJ102" s="79" t="s">
        <v>49</v>
      </c>
      <c r="AK102" s="79">
        <v>80</v>
      </c>
      <c r="AL102" s="79" t="s">
        <v>124</v>
      </c>
      <c r="AM102" s="79" t="s">
        <v>124</v>
      </c>
      <c r="AN102" s="79" t="s">
        <v>124</v>
      </c>
      <c r="AQ102" s="79">
        <v>1123287</v>
      </c>
      <c r="AR102" s="79" t="s">
        <v>108</v>
      </c>
      <c r="AS102" s="79" t="s">
        <v>125</v>
      </c>
      <c r="AU102" s="79" t="s">
        <v>126</v>
      </c>
      <c r="AV102" s="82">
        <v>6094373030403</v>
      </c>
      <c r="AX102" s="82">
        <v>2025091536180590</v>
      </c>
      <c r="AY102" s="79" t="s">
        <v>196</v>
      </c>
      <c r="AZ102" s="79" t="s">
        <v>128</v>
      </c>
      <c r="BA102" s="79" t="s">
        <v>129</v>
      </c>
      <c r="BB102" s="79" t="s">
        <v>130</v>
      </c>
      <c r="BC102" s="79" t="s">
        <v>131</v>
      </c>
      <c r="BE102" s="79" t="s">
        <v>132</v>
      </c>
    </row>
    <row r="103" spans="2:57" x14ac:dyDescent="0.3">
      <c r="B103" s="22">
        <f t="shared" si="16"/>
        <v>98</v>
      </c>
      <c r="C103" s="109">
        <f t="shared" si="17"/>
        <v>45926</v>
      </c>
      <c r="D103" s="22">
        <f t="shared" si="18"/>
        <v>18050238381</v>
      </c>
      <c r="E103" s="22" t="str">
        <f t="shared" si="19"/>
        <v>PDE250057862</v>
      </c>
      <c r="F103" s="22" t="str">
        <f t="shared" si="20"/>
        <v>김보람</v>
      </c>
      <c r="G103" s="22" t="str">
        <f t="shared" si="21"/>
        <v>일반(목록배제,Normal-Manifest Exception)</v>
      </c>
      <c r="H103" s="22">
        <f t="shared" si="22"/>
        <v>35</v>
      </c>
      <c r="I103" s="22">
        <f t="shared" si="23"/>
        <v>1</v>
      </c>
      <c r="J103" s="40">
        <f t="shared" si="24"/>
        <v>1</v>
      </c>
      <c r="K103" s="40">
        <f t="shared" si="25"/>
        <v>0.5</v>
      </c>
      <c r="L103" s="40">
        <f t="shared" si="26"/>
        <v>1</v>
      </c>
      <c r="M103" s="23" t="str">
        <f t="shared" si="27"/>
        <v>PDE250057862</v>
      </c>
      <c r="N103" s="73">
        <f t="shared" si="28"/>
        <v>8650</v>
      </c>
      <c r="O103" s="88">
        <f>VLOOKUP(G103,MAPPING!$B$3:$D$11,3,0)</f>
        <v>1800</v>
      </c>
      <c r="P103" s="88">
        <f t="shared" si="29"/>
        <v>0</v>
      </c>
      <c r="Q103" s="88">
        <v>0</v>
      </c>
      <c r="R103" s="88" cm="1">
        <f t="array" ref="R103">IF(OR(ISNUMBER(SEARCH("대신대납",AE103)),ISNUMBER(SEARCH("대신 대납",AE103))),_xlfn.LET(
  _xlpm.s,AE103,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3" s="88">
        <f>IF(OR(ISNUMBER(SEARCH("대신대납",AE103)),ISNUMBER(SEARCH("대신 대납",AE103)),ISNUMBER(SEARCH("대신착불",AE103)),ISNUMBER(SEARCH("대신 착불",AE103))), 0,(I103*VLOOKUP(L103/I103,MAPPING!$B$22:$C$29,2,10)))</f>
        <v>0</v>
      </c>
      <c r="T103" s="88">
        <f>(IF(VLOOKUP(VLOOKUP(AK103,MAPPING!$B$15:$D$20,2,1),MAPPING!$C$15:$E$20,2,0)=7000,0,VLOOKUP(VLOOKUP(AK103,MAPPING!$B$15:$D$20,2,1),MAPPING!$C$15:$E$20,2,0)))</f>
        <v>0</v>
      </c>
      <c r="U103" s="88">
        <v>0</v>
      </c>
      <c r="V103" s="88">
        <f t="shared" si="30"/>
        <v>10450</v>
      </c>
      <c r="X103" s="107">
        <v>45926</v>
      </c>
      <c r="Y103" s="79" t="s">
        <v>123</v>
      </c>
      <c r="Z103" s="79">
        <v>18050238381</v>
      </c>
      <c r="AA103" s="79" t="s">
        <v>357</v>
      </c>
      <c r="AB103" s="79" t="s">
        <v>358</v>
      </c>
      <c r="AC103" s="79">
        <v>1091752124</v>
      </c>
      <c r="AD103" s="79">
        <v>7435</v>
      </c>
      <c r="AF103" s="79">
        <v>1</v>
      </c>
      <c r="AG103" s="79">
        <v>1</v>
      </c>
      <c r="AH103" s="79">
        <v>0.5</v>
      </c>
      <c r="AI103" s="79">
        <v>1</v>
      </c>
      <c r="AJ103" s="79" t="s">
        <v>49</v>
      </c>
      <c r="AK103" s="79">
        <v>35</v>
      </c>
      <c r="AL103" s="79" t="s">
        <v>124</v>
      </c>
      <c r="AM103" s="79" t="s">
        <v>124</v>
      </c>
      <c r="AN103" s="79" t="s">
        <v>124</v>
      </c>
      <c r="AQ103" s="79">
        <v>1123287</v>
      </c>
      <c r="AR103" s="79" t="s">
        <v>108</v>
      </c>
      <c r="AS103" s="79" t="s">
        <v>125</v>
      </c>
      <c r="AU103" s="79" t="s">
        <v>126</v>
      </c>
      <c r="AV103" s="82">
        <v>6094373030402</v>
      </c>
      <c r="AX103" s="82">
        <v>2025091431859570</v>
      </c>
      <c r="AY103" s="79" t="s">
        <v>196</v>
      </c>
      <c r="AZ103" s="79" t="s">
        <v>128</v>
      </c>
      <c r="BA103" s="79" t="s">
        <v>129</v>
      </c>
      <c r="BB103" s="79" t="s">
        <v>130</v>
      </c>
      <c r="BC103" s="79" t="s">
        <v>131</v>
      </c>
      <c r="BE103" s="79" t="s">
        <v>132</v>
      </c>
    </row>
    <row r="104" spans="2:57" x14ac:dyDescent="0.3">
      <c r="B104" s="22">
        <f t="shared" si="16"/>
        <v>99</v>
      </c>
      <c r="C104" s="109">
        <f t="shared" si="17"/>
        <v>45926</v>
      </c>
      <c r="D104" s="22">
        <f t="shared" si="18"/>
        <v>18050238381</v>
      </c>
      <c r="E104" s="22" t="str">
        <f t="shared" si="19"/>
        <v>PDE250057861</v>
      </c>
      <c r="F104" s="22" t="str">
        <f t="shared" si="20"/>
        <v>문제길</v>
      </c>
      <c r="G104" s="22" t="str">
        <f t="shared" si="21"/>
        <v>일반(목록배제,Normal-Manifest Exception)</v>
      </c>
      <c r="H104" s="22">
        <f t="shared" si="22"/>
        <v>35</v>
      </c>
      <c r="I104" s="22">
        <f t="shared" si="23"/>
        <v>1</v>
      </c>
      <c r="J104" s="40">
        <f t="shared" si="24"/>
        <v>1</v>
      </c>
      <c r="K104" s="40">
        <f t="shared" si="25"/>
        <v>0.5</v>
      </c>
      <c r="L104" s="40">
        <f t="shared" si="26"/>
        <v>1</v>
      </c>
      <c r="M104" s="23" t="str">
        <f t="shared" si="27"/>
        <v>PDE250057861</v>
      </c>
      <c r="N104" s="73">
        <f t="shared" si="28"/>
        <v>8650</v>
      </c>
      <c r="O104" s="88">
        <f>VLOOKUP(G104,MAPPING!$B$3:$D$11,3,0)</f>
        <v>1800</v>
      </c>
      <c r="P104" s="88">
        <f t="shared" si="29"/>
        <v>0</v>
      </c>
      <c r="Q104" s="88">
        <v>0</v>
      </c>
      <c r="R104" s="88" cm="1">
        <f t="array" ref="R104">IF(OR(ISNUMBER(SEARCH("대신대납",AE104)),ISNUMBER(SEARCH("대신 대납",AE104))),_xlfn.LET(
  _xlpm.s,AE104,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4" s="88">
        <f>IF(OR(ISNUMBER(SEARCH("대신대납",AE104)),ISNUMBER(SEARCH("대신 대납",AE104)),ISNUMBER(SEARCH("대신착불",AE104)),ISNUMBER(SEARCH("대신 착불",AE104))), 0,(I104*VLOOKUP(L104/I104,MAPPING!$B$22:$C$29,2,10)))</f>
        <v>0</v>
      </c>
      <c r="T104" s="88">
        <f>(IF(VLOOKUP(VLOOKUP(AK104,MAPPING!$B$15:$D$20,2,1),MAPPING!$C$15:$E$20,2,0)=7000,0,VLOOKUP(VLOOKUP(AK104,MAPPING!$B$15:$D$20,2,1),MAPPING!$C$15:$E$20,2,0)))</f>
        <v>0</v>
      </c>
      <c r="U104" s="88">
        <v>0</v>
      </c>
      <c r="V104" s="88">
        <f t="shared" si="30"/>
        <v>10450</v>
      </c>
      <c r="X104" s="107">
        <v>45926</v>
      </c>
      <c r="Y104" s="79" t="s">
        <v>123</v>
      </c>
      <c r="Z104" s="79">
        <v>18050238381</v>
      </c>
      <c r="AA104" s="79" t="s">
        <v>359</v>
      </c>
      <c r="AB104" s="79" t="s">
        <v>360</v>
      </c>
      <c r="AC104" s="79">
        <v>1094079265</v>
      </c>
      <c r="AD104" s="79">
        <v>8803</v>
      </c>
      <c r="AF104" s="79">
        <v>1</v>
      </c>
      <c r="AG104" s="79">
        <v>1</v>
      </c>
      <c r="AH104" s="79">
        <v>0.5</v>
      </c>
      <c r="AI104" s="79">
        <v>1</v>
      </c>
      <c r="AJ104" s="79" t="s">
        <v>49</v>
      </c>
      <c r="AK104" s="79">
        <v>35</v>
      </c>
      <c r="AL104" s="79" t="s">
        <v>124</v>
      </c>
      <c r="AM104" s="79" t="s">
        <v>124</v>
      </c>
      <c r="AN104" s="79" t="s">
        <v>124</v>
      </c>
      <c r="AQ104" s="79">
        <v>1123287</v>
      </c>
      <c r="AR104" s="79" t="s">
        <v>108</v>
      </c>
      <c r="AS104" s="79" t="s">
        <v>125</v>
      </c>
      <c r="AU104" s="79" t="s">
        <v>126</v>
      </c>
      <c r="AV104" s="82">
        <v>6094373030401</v>
      </c>
      <c r="AX104" s="82">
        <v>2025091426711060</v>
      </c>
      <c r="AY104" s="79" t="s">
        <v>196</v>
      </c>
      <c r="AZ104" s="79" t="s">
        <v>128</v>
      </c>
      <c r="BA104" s="79" t="s">
        <v>129</v>
      </c>
      <c r="BB104" s="79" t="s">
        <v>130</v>
      </c>
      <c r="BC104" s="79" t="s">
        <v>131</v>
      </c>
      <c r="BE104" s="79" t="s">
        <v>132</v>
      </c>
    </row>
    <row r="105" spans="2:57" x14ac:dyDescent="0.3">
      <c r="B105" s="22">
        <f t="shared" si="16"/>
        <v>100</v>
      </c>
      <c r="C105" s="109">
        <f t="shared" si="17"/>
        <v>45926</v>
      </c>
      <c r="D105" s="22">
        <f t="shared" si="18"/>
        <v>18050238381</v>
      </c>
      <c r="E105" s="22" t="str">
        <f t="shared" si="19"/>
        <v>PDE250058473</v>
      </c>
      <c r="F105" s="22" t="str">
        <f t="shared" si="20"/>
        <v>정선우</v>
      </c>
      <c r="G105" s="22" t="str">
        <f t="shared" si="21"/>
        <v>일반(목록배제,Normal-Manifest Exception)</v>
      </c>
      <c r="H105" s="22">
        <f t="shared" si="22"/>
        <v>35</v>
      </c>
      <c r="I105" s="22">
        <f t="shared" si="23"/>
        <v>1</v>
      </c>
      <c r="J105" s="40">
        <f t="shared" si="24"/>
        <v>1</v>
      </c>
      <c r="K105" s="40">
        <f t="shared" si="25"/>
        <v>0.5</v>
      </c>
      <c r="L105" s="40">
        <f t="shared" si="26"/>
        <v>1</v>
      </c>
      <c r="M105" s="23" t="str">
        <f t="shared" si="27"/>
        <v>PDE250058473</v>
      </c>
      <c r="N105" s="73">
        <f t="shared" si="28"/>
        <v>8650</v>
      </c>
      <c r="O105" s="88">
        <f>VLOOKUP(G105,MAPPING!$B$3:$D$11,3,0)</f>
        <v>1800</v>
      </c>
      <c r="P105" s="88">
        <f t="shared" si="29"/>
        <v>0</v>
      </c>
      <c r="Q105" s="88">
        <v>0</v>
      </c>
      <c r="R105" s="88" cm="1">
        <f t="array" ref="R105">IF(OR(ISNUMBER(SEARCH("대신대납",AE105)),ISNUMBER(SEARCH("대신 대납",AE105))),_xlfn.LET(
  _xlpm.s,AE105,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5" s="88">
        <f>IF(OR(ISNUMBER(SEARCH("대신대납",AE105)),ISNUMBER(SEARCH("대신 대납",AE105)),ISNUMBER(SEARCH("대신착불",AE105)),ISNUMBER(SEARCH("대신 착불",AE105))), 0,(I105*VLOOKUP(L105/I105,MAPPING!$B$22:$C$29,2,10)))</f>
        <v>0</v>
      </c>
      <c r="T105" s="88">
        <f>(IF(VLOOKUP(VLOOKUP(AK105,MAPPING!$B$15:$D$20,2,1),MAPPING!$C$15:$E$20,2,0)=7000,0,VLOOKUP(VLOOKUP(AK105,MAPPING!$B$15:$D$20,2,1),MAPPING!$C$15:$E$20,2,0)))</f>
        <v>0</v>
      </c>
      <c r="U105" s="88">
        <v>0</v>
      </c>
      <c r="V105" s="88">
        <f t="shared" si="30"/>
        <v>10450</v>
      </c>
      <c r="X105" s="107">
        <v>45926</v>
      </c>
      <c r="Y105" s="79" t="s">
        <v>123</v>
      </c>
      <c r="Z105" s="79">
        <v>18050238381</v>
      </c>
      <c r="AA105" s="79" t="s">
        <v>361</v>
      </c>
      <c r="AB105" s="79" t="s">
        <v>362</v>
      </c>
      <c r="AC105" s="79">
        <v>1089576673</v>
      </c>
      <c r="AD105" s="79">
        <v>12285</v>
      </c>
      <c r="AF105" s="79">
        <v>1</v>
      </c>
      <c r="AG105" s="79">
        <v>1</v>
      </c>
      <c r="AH105" s="79">
        <v>0.5</v>
      </c>
      <c r="AI105" s="79">
        <v>1</v>
      </c>
      <c r="AJ105" s="79" t="s">
        <v>49</v>
      </c>
      <c r="AK105" s="79">
        <v>35</v>
      </c>
      <c r="AL105" s="79" t="s">
        <v>124</v>
      </c>
      <c r="AM105" s="79" t="s">
        <v>124</v>
      </c>
      <c r="AN105" s="79" t="s">
        <v>124</v>
      </c>
      <c r="AQ105" s="79">
        <v>1123287</v>
      </c>
      <c r="AR105" s="79" t="s">
        <v>108</v>
      </c>
      <c r="AS105" s="79" t="s">
        <v>125</v>
      </c>
      <c r="AU105" s="79" t="s">
        <v>126</v>
      </c>
      <c r="AV105" s="82">
        <v>6094373033928</v>
      </c>
      <c r="AX105" s="82">
        <v>2025091846354160</v>
      </c>
      <c r="AY105" s="79" t="s">
        <v>196</v>
      </c>
      <c r="AZ105" s="79" t="s">
        <v>128</v>
      </c>
      <c r="BA105" s="79" t="s">
        <v>129</v>
      </c>
      <c r="BB105" s="79" t="s">
        <v>130</v>
      </c>
      <c r="BC105" s="79" t="s">
        <v>131</v>
      </c>
      <c r="BE105" s="79" t="s">
        <v>132</v>
      </c>
    </row>
    <row r="106" spans="2:57" x14ac:dyDescent="0.3">
      <c r="B106" s="22">
        <f t="shared" si="16"/>
        <v>101</v>
      </c>
      <c r="C106" s="109">
        <f t="shared" si="17"/>
        <v>45926</v>
      </c>
      <c r="D106" s="22">
        <f t="shared" si="18"/>
        <v>18050238381</v>
      </c>
      <c r="E106" s="22" t="str">
        <f t="shared" si="19"/>
        <v>PDE250057858</v>
      </c>
      <c r="F106" s="22" t="str">
        <f t="shared" si="20"/>
        <v>노화정</v>
      </c>
      <c r="G106" s="22" t="str">
        <f t="shared" si="21"/>
        <v>일반(목록배제,Normal-Manifest Exception)</v>
      </c>
      <c r="H106" s="22">
        <f t="shared" si="22"/>
        <v>40</v>
      </c>
      <c r="I106" s="22">
        <f t="shared" si="23"/>
        <v>1</v>
      </c>
      <c r="J106" s="40">
        <f t="shared" si="24"/>
        <v>1</v>
      </c>
      <c r="K106" s="40">
        <f t="shared" si="25"/>
        <v>0.5</v>
      </c>
      <c r="L106" s="40">
        <f t="shared" si="26"/>
        <v>1</v>
      </c>
      <c r="M106" s="23" t="str">
        <f t="shared" si="27"/>
        <v>PDE250057858</v>
      </c>
      <c r="N106" s="73">
        <f t="shared" si="28"/>
        <v>8650</v>
      </c>
      <c r="O106" s="88">
        <f>VLOOKUP(G106,MAPPING!$B$3:$D$11,3,0)</f>
        <v>1800</v>
      </c>
      <c r="P106" s="88">
        <f t="shared" si="29"/>
        <v>0</v>
      </c>
      <c r="Q106" s="88">
        <v>0</v>
      </c>
      <c r="R106" s="88" cm="1">
        <f t="array" ref="R106">IF(OR(ISNUMBER(SEARCH("대신대납",AE106)),ISNUMBER(SEARCH("대신 대납",AE106))),_xlfn.LET(
  _xlpm.s,AE106,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6" s="88">
        <f>IF(OR(ISNUMBER(SEARCH("대신대납",AE106)),ISNUMBER(SEARCH("대신 대납",AE106)),ISNUMBER(SEARCH("대신착불",AE106)),ISNUMBER(SEARCH("대신 착불",AE106))), 0,(I106*VLOOKUP(L106/I106,MAPPING!$B$22:$C$29,2,10)))</f>
        <v>0</v>
      </c>
      <c r="T106" s="88">
        <f>(IF(VLOOKUP(VLOOKUP(AK106,MAPPING!$B$15:$D$20,2,1),MAPPING!$C$15:$E$20,2,0)=7000,0,VLOOKUP(VLOOKUP(AK106,MAPPING!$B$15:$D$20,2,1),MAPPING!$C$15:$E$20,2,0)))</f>
        <v>0</v>
      </c>
      <c r="U106" s="88">
        <v>0</v>
      </c>
      <c r="V106" s="88">
        <f t="shared" si="30"/>
        <v>10450</v>
      </c>
      <c r="X106" s="107">
        <v>45926</v>
      </c>
      <c r="Y106" s="79" t="s">
        <v>123</v>
      </c>
      <c r="Z106" s="79">
        <v>18050238381</v>
      </c>
      <c r="AA106" s="79" t="s">
        <v>363</v>
      </c>
      <c r="AB106" s="79" t="s">
        <v>364</v>
      </c>
      <c r="AC106" s="79">
        <v>1092419880</v>
      </c>
      <c r="AD106" s="79">
        <v>32991</v>
      </c>
      <c r="AF106" s="79">
        <v>1</v>
      </c>
      <c r="AG106" s="79">
        <v>1</v>
      </c>
      <c r="AH106" s="79">
        <v>0.5</v>
      </c>
      <c r="AI106" s="79">
        <v>1</v>
      </c>
      <c r="AJ106" s="79" t="s">
        <v>49</v>
      </c>
      <c r="AK106" s="79">
        <v>40</v>
      </c>
      <c r="AL106" s="79" t="s">
        <v>124</v>
      </c>
      <c r="AM106" s="79" t="s">
        <v>124</v>
      </c>
      <c r="AN106" s="79" t="s">
        <v>124</v>
      </c>
      <c r="AQ106" s="79">
        <v>1123287</v>
      </c>
      <c r="AR106" s="79" t="s">
        <v>108</v>
      </c>
      <c r="AS106" s="79" t="s">
        <v>125</v>
      </c>
      <c r="AU106" s="79" t="s">
        <v>126</v>
      </c>
      <c r="AV106" s="82">
        <v>6094373030398</v>
      </c>
      <c r="AX106" s="82">
        <v>2025091415771950</v>
      </c>
      <c r="AY106" s="79" t="s">
        <v>196</v>
      </c>
      <c r="AZ106" s="79" t="s">
        <v>128</v>
      </c>
      <c r="BA106" s="79" t="s">
        <v>129</v>
      </c>
      <c r="BB106" s="79" t="s">
        <v>130</v>
      </c>
      <c r="BC106" s="79" t="s">
        <v>131</v>
      </c>
      <c r="BE106" s="79" t="s">
        <v>132</v>
      </c>
    </row>
    <row r="107" spans="2:57" x14ac:dyDescent="0.3">
      <c r="B107" s="22">
        <f t="shared" si="16"/>
        <v>102</v>
      </c>
      <c r="C107" s="109">
        <f t="shared" si="17"/>
        <v>45926</v>
      </c>
      <c r="D107" s="22">
        <f t="shared" si="18"/>
        <v>18050238381</v>
      </c>
      <c r="E107" s="22" t="str">
        <f t="shared" si="19"/>
        <v>PDE250057860</v>
      </c>
      <c r="F107" s="22" t="str">
        <f t="shared" si="20"/>
        <v>최상진</v>
      </c>
      <c r="G107" s="22" t="str">
        <f t="shared" si="21"/>
        <v>일반(목록배제,Normal-Manifest Exception)</v>
      </c>
      <c r="H107" s="22">
        <f t="shared" si="22"/>
        <v>35</v>
      </c>
      <c r="I107" s="22">
        <f t="shared" si="23"/>
        <v>1</v>
      </c>
      <c r="J107" s="40">
        <f t="shared" si="24"/>
        <v>1</v>
      </c>
      <c r="K107" s="40">
        <f t="shared" si="25"/>
        <v>0.5</v>
      </c>
      <c r="L107" s="40">
        <f t="shared" si="26"/>
        <v>1</v>
      </c>
      <c r="M107" s="23" t="str">
        <f t="shared" si="27"/>
        <v>PDE250057860</v>
      </c>
      <c r="N107" s="73">
        <f t="shared" si="28"/>
        <v>8650</v>
      </c>
      <c r="O107" s="88">
        <f>VLOOKUP(G107,MAPPING!$B$3:$D$11,3,0)</f>
        <v>1800</v>
      </c>
      <c r="P107" s="88">
        <f t="shared" si="29"/>
        <v>0</v>
      </c>
      <c r="Q107" s="88">
        <v>0</v>
      </c>
      <c r="R107" s="88" cm="1">
        <f t="array" ref="R107">IF(OR(ISNUMBER(SEARCH("대신대납",AE107)),ISNUMBER(SEARCH("대신 대납",AE107))),_xlfn.LET(
  _xlpm.s,AE107,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7" s="88">
        <f>IF(OR(ISNUMBER(SEARCH("대신대납",AE107)),ISNUMBER(SEARCH("대신 대납",AE107)),ISNUMBER(SEARCH("대신착불",AE107)),ISNUMBER(SEARCH("대신 착불",AE107))), 0,(I107*VLOOKUP(L107/I107,MAPPING!$B$22:$C$29,2,10)))</f>
        <v>0</v>
      </c>
      <c r="T107" s="88">
        <f>(IF(VLOOKUP(VLOOKUP(AK107,MAPPING!$B$15:$D$20,2,1),MAPPING!$C$15:$E$20,2,0)=7000,0,VLOOKUP(VLOOKUP(AK107,MAPPING!$B$15:$D$20,2,1),MAPPING!$C$15:$E$20,2,0)))</f>
        <v>0</v>
      </c>
      <c r="U107" s="88">
        <v>0</v>
      </c>
      <c r="V107" s="88">
        <f t="shared" si="30"/>
        <v>10450</v>
      </c>
      <c r="X107" s="107">
        <v>45926</v>
      </c>
      <c r="Y107" s="79" t="s">
        <v>123</v>
      </c>
      <c r="Z107" s="79">
        <v>18050238381</v>
      </c>
      <c r="AA107" s="79" t="s">
        <v>365</v>
      </c>
      <c r="AB107" s="79" t="s">
        <v>366</v>
      </c>
      <c r="AC107" s="79">
        <v>1093050513</v>
      </c>
      <c r="AD107" s="79">
        <v>2139</v>
      </c>
      <c r="AF107" s="79">
        <v>1</v>
      </c>
      <c r="AG107" s="79">
        <v>1</v>
      </c>
      <c r="AH107" s="79">
        <v>0.5</v>
      </c>
      <c r="AI107" s="79">
        <v>1</v>
      </c>
      <c r="AJ107" s="79" t="s">
        <v>49</v>
      </c>
      <c r="AK107" s="79">
        <v>35</v>
      </c>
      <c r="AL107" s="79" t="s">
        <v>124</v>
      </c>
      <c r="AM107" s="79" t="s">
        <v>124</v>
      </c>
      <c r="AN107" s="79" t="s">
        <v>124</v>
      </c>
      <c r="AQ107" s="79">
        <v>1123287</v>
      </c>
      <c r="AR107" s="79" t="s">
        <v>108</v>
      </c>
      <c r="AS107" s="79" t="s">
        <v>125</v>
      </c>
      <c r="AU107" s="79" t="s">
        <v>126</v>
      </c>
      <c r="AV107" s="82">
        <v>6094373030400</v>
      </c>
      <c r="AX107" s="82">
        <v>2025091425555280</v>
      </c>
      <c r="AY107" s="79" t="s">
        <v>196</v>
      </c>
      <c r="AZ107" s="79" t="s">
        <v>128</v>
      </c>
      <c r="BA107" s="79" t="s">
        <v>129</v>
      </c>
      <c r="BB107" s="79" t="s">
        <v>130</v>
      </c>
      <c r="BC107" s="79" t="s">
        <v>131</v>
      </c>
      <c r="BE107" s="79" t="s">
        <v>132</v>
      </c>
    </row>
    <row r="108" spans="2:57" x14ac:dyDescent="0.3">
      <c r="B108" s="22">
        <f t="shared" si="16"/>
        <v>103</v>
      </c>
      <c r="C108" s="109">
        <f t="shared" si="17"/>
        <v>45926</v>
      </c>
      <c r="D108" s="22">
        <f t="shared" si="18"/>
        <v>18050238381</v>
      </c>
      <c r="E108" s="22" t="str">
        <f t="shared" si="19"/>
        <v>PDE250057869</v>
      </c>
      <c r="F108" s="22" t="str">
        <f t="shared" si="20"/>
        <v>이지영</v>
      </c>
      <c r="G108" s="22" t="str">
        <f t="shared" si="21"/>
        <v>일반(목록배제,Normal-Manifest Exception)</v>
      </c>
      <c r="H108" s="22">
        <f t="shared" si="22"/>
        <v>21</v>
      </c>
      <c r="I108" s="22">
        <f t="shared" si="23"/>
        <v>1</v>
      </c>
      <c r="J108" s="40">
        <f t="shared" si="24"/>
        <v>0.5</v>
      </c>
      <c r="K108" s="40">
        <f t="shared" si="25"/>
        <v>0.5</v>
      </c>
      <c r="L108" s="40">
        <f t="shared" si="26"/>
        <v>0.5</v>
      </c>
      <c r="M108" s="23" t="str">
        <f t="shared" si="27"/>
        <v>PDE250057869</v>
      </c>
      <c r="N108" s="73">
        <f t="shared" si="28"/>
        <v>6100</v>
      </c>
      <c r="O108" s="88">
        <f>VLOOKUP(G108,MAPPING!$B$3:$D$11,3,0)</f>
        <v>1800</v>
      </c>
      <c r="P108" s="88">
        <f t="shared" si="29"/>
        <v>0</v>
      </c>
      <c r="Q108" s="88">
        <v>0</v>
      </c>
      <c r="R108" s="88" cm="1">
        <f t="array" ref="R108">IF(OR(ISNUMBER(SEARCH("대신대납",AE108)),ISNUMBER(SEARCH("대신 대납",AE108))),_xlfn.LET(
  _xlpm.s,AE108,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8" s="88">
        <f>IF(OR(ISNUMBER(SEARCH("대신대납",AE108)),ISNUMBER(SEARCH("대신 대납",AE108)),ISNUMBER(SEARCH("대신착불",AE108)),ISNUMBER(SEARCH("대신 착불",AE108))), 0,(I108*VLOOKUP(L108/I108,MAPPING!$B$22:$C$29,2,10)))</f>
        <v>0</v>
      </c>
      <c r="T108" s="88">
        <f>(IF(VLOOKUP(VLOOKUP(AK108,MAPPING!$B$15:$D$20,2,1),MAPPING!$C$15:$E$20,2,0)=7000,0,VLOOKUP(VLOOKUP(AK108,MAPPING!$B$15:$D$20,2,1),MAPPING!$C$15:$E$20,2,0)))</f>
        <v>0</v>
      </c>
      <c r="U108" s="88">
        <v>0</v>
      </c>
      <c r="V108" s="88">
        <f t="shared" si="30"/>
        <v>7900</v>
      </c>
      <c r="X108" s="107">
        <v>45926</v>
      </c>
      <c r="Y108" s="79" t="s">
        <v>123</v>
      </c>
      <c r="Z108" s="79">
        <v>18050238381</v>
      </c>
      <c r="AA108" s="79" t="s">
        <v>367</v>
      </c>
      <c r="AB108" s="79" t="s">
        <v>368</v>
      </c>
      <c r="AC108" s="79">
        <v>1028090714</v>
      </c>
      <c r="AD108" s="79">
        <v>12934</v>
      </c>
      <c r="AF108" s="79">
        <v>1</v>
      </c>
      <c r="AG108" s="79">
        <v>0.5</v>
      </c>
      <c r="AH108" s="79">
        <v>0.5</v>
      </c>
      <c r="AI108" s="79">
        <v>0.5</v>
      </c>
      <c r="AJ108" s="79" t="s">
        <v>49</v>
      </c>
      <c r="AK108" s="79">
        <v>21</v>
      </c>
      <c r="AL108" s="79" t="s">
        <v>124</v>
      </c>
      <c r="AM108" s="79" t="s">
        <v>124</v>
      </c>
      <c r="AN108" s="79" t="s">
        <v>124</v>
      </c>
      <c r="AQ108" s="79">
        <v>1123287</v>
      </c>
      <c r="AR108" s="79" t="s">
        <v>108</v>
      </c>
      <c r="AS108" s="79" t="s">
        <v>125</v>
      </c>
      <c r="AU108" s="79" t="s">
        <v>126</v>
      </c>
      <c r="AV108" s="82">
        <v>6094373030409</v>
      </c>
      <c r="AX108" s="82">
        <v>2025091413354380</v>
      </c>
      <c r="AY108" s="79" t="s">
        <v>196</v>
      </c>
      <c r="AZ108" s="79" t="s">
        <v>128</v>
      </c>
      <c r="BA108" s="79" t="s">
        <v>129</v>
      </c>
      <c r="BB108" s="79" t="s">
        <v>130</v>
      </c>
      <c r="BC108" s="79" t="s">
        <v>131</v>
      </c>
      <c r="BE108" s="79" t="s">
        <v>132</v>
      </c>
    </row>
    <row r="109" spans="2:57" x14ac:dyDescent="0.3">
      <c r="B109" s="22">
        <f t="shared" si="16"/>
        <v>104</v>
      </c>
      <c r="C109" s="109">
        <f t="shared" si="17"/>
        <v>45926</v>
      </c>
      <c r="D109" s="22">
        <f t="shared" si="18"/>
        <v>18050238381</v>
      </c>
      <c r="E109" s="22" t="str">
        <f t="shared" si="19"/>
        <v>PDE250059117</v>
      </c>
      <c r="F109" s="22" t="str">
        <f t="shared" si="20"/>
        <v>성민영</v>
      </c>
      <c r="G109" s="22" t="str">
        <f t="shared" si="21"/>
        <v>일반(목록배제,Normal-Manifest Exception)</v>
      </c>
      <c r="H109" s="22">
        <f t="shared" si="22"/>
        <v>45</v>
      </c>
      <c r="I109" s="22">
        <f t="shared" si="23"/>
        <v>1</v>
      </c>
      <c r="J109" s="40">
        <f t="shared" si="24"/>
        <v>0.5</v>
      </c>
      <c r="K109" s="40">
        <f t="shared" si="25"/>
        <v>0.5</v>
      </c>
      <c r="L109" s="40">
        <f t="shared" si="26"/>
        <v>0.5</v>
      </c>
      <c r="M109" s="23" t="str">
        <f t="shared" si="27"/>
        <v>PDE250059117</v>
      </c>
      <c r="N109" s="73">
        <f t="shared" si="28"/>
        <v>6100</v>
      </c>
      <c r="O109" s="88">
        <f>VLOOKUP(G109,MAPPING!$B$3:$D$11,3,0)</f>
        <v>1800</v>
      </c>
      <c r="P109" s="88">
        <f t="shared" si="29"/>
        <v>0</v>
      </c>
      <c r="Q109" s="88">
        <v>0</v>
      </c>
      <c r="R109" s="88" cm="1">
        <f t="array" ref="R109">IF(OR(ISNUMBER(SEARCH("대신대납",AE109)),ISNUMBER(SEARCH("대신 대납",AE109))),_xlfn.LET(
  _xlpm.s,AE109,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09" s="88">
        <f>IF(OR(ISNUMBER(SEARCH("대신대납",AE109)),ISNUMBER(SEARCH("대신 대납",AE109)),ISNUMBER(SEARCH("대신착불",AE109)),ISNUMBER(SEARCH("대신 착불",AE109))), 0,(I109*VLOOKUP(L109/I109,MAPPING!$B$22:$C$29,2,10)))</f>
        <v>0</v>
      </c>
      <c r="T109" s="88">
        <f>(IF(VLOOKUP(VLOOKUP(AK109,MAPPING!$B$15:$D$20,2,1),MAPPING!$C$15:$E$20,2,0)=7000,0,VLOOKUP(VLOOKUP(AK109,MAPPING!$B$15:$D$20,2,1),MAPPING!$C$15:$E$20,2,0)))</f>
        <v>0</v>
      </c>
      <c r="U109" s="88">
        <v>0</v>
      </c>
      <c r="V109" s="88">
        <f t="shared" si="30"/>
        <v>7900</v>
      </c>
      <c r="X109" s="107">
        <v>45926</v>
      </c>
      <c r="Y109" s="79" t="s">
        <v>123</v>
      </c>
      <c r="Z109" s="79">
        <v>18050238381</v>
      </c>
      <c r="AA109" s="79" t="s">
        <v>369</v>
      </c>
      <c r="AB109" s="79" t="s">
        <v>370</v>
      </c>
      <c r="AC109" s="79">
        <v>1031267999</v>
      </c>
      <c r="AD109" s="79">
        <v>11914</v>
      </c>
      <c r="AF109" s="79">
        <v>1</v>
      </c>
      <c r="AG109" s="79">
        <v>0.5</v>
      </c>
      <c r="AH109" s="79">
        <v>0.5</v>
      </c>
      <c r="AI109" s="79">
        <v>0.5</v>
      </c>
      <c r="AJ109" s="79" t="s">
        <v>49</v>
      </c>
      <c r="AK109" s="79">
        <v>45</v>
      </c>
      <c r="AL109" s="79" t="s">
        <v>124</v>
      </c>
      <c r="AM109" s="79" t="s">
        <v>124</v>
      </c>
      <c r="AN109" s="79" t="s">
        <v>124</v>
      </c>
      <c r="AQ109" s="79">
        <v>1123287</v>
      </c>
      <c r="AR109" s="79" t="s">
        <v>108</v>
      </c>
      <c r="AS109" s="79" t="s">
        <v>125</v>
      </c>
      <c r="AU109" s="79" t="s">
        <v>126</v>
      </c>
      <c r="AV109" s="82">
        <v>6094373037357</v>
      </c>
      <c r="AX109" s="82">
        <v>2025092089170410</v>
      </c>
      <c r="AY109" s="79" t="s">
        <v>196</v>
      </c>
      <c r="AZ109" s="79" t="s">
        <v>128</v>
      </c>
      <c r="BA109" s="79" t="s">
        <v>129</v>
      </c>
      <c r="BB109" s="79" t="s">
        <v>130</v>
      </c>
      <c r="BC109" s="79" t="s">
        <v>131</v>
      </c>
      <c r="BE109" s="79" t="s">
        <v>132</v>
      </c>
    </row>
    <row r="110" spans="2:57" x14ac:dyDescent="0.3">
      <c r="B110" s="22">
        <f t="shared" si="16"/>
        <v>105</v>
      </c>
      <c r="C110" s="109">
        <f t="shared" si="17"/>
        <v>45926</v>
      </c>
      <c r="D110" s="22">
        <f t="shared" si="18"/>
        <v>18050238381</v>
      </c>
      <c r="E110" s="22" t="str">
        <f t="shared" si="19"/>
        <v>PDE250059118</v>
      </c>
      <c r="F110" s="22" t="str">
        <f t="shared" si="20"/>
        <v>박해영</v>
      </c>
      <c r="G110" s="22" t="str">
        <f t="shared" si="21"/>
        <v>일반(목록배제,Normal-Manifest Exception)</v>
      </c>
      <c r="H110" s="22">
        <f t="shared" si="22"/>
        <v>45</v>
      </c>
      <c r="I110" s="22">
        <f t="shared" si="23"/>
        <v>1</v>
      </c>
      <c r="J110" s="40">
        <f t="shared" si="24"/>
        <v>0.5</v>
      </c>
      <c r="K110" s="40">
        <f t="shared" si="25"/>
        <v>0.5</v>
      </c>
      <c r="L110" s="40">
        <f t="shared" si="26"/>
        <v>0.5</v>
      </c>
      <c r="M110" s="23" t="str">
        <f t="shared" si="27"/>
        <v>PDE250059118</v>
      </c>
      <c r="N110" s="73">
        <f t="shared" si="28"/>
        <v>6100</v>
      </c>
      <c r="O110" s="88">
        <f>VLOOKUP(G110,MAPPING!$B$3:$D$11,3,0)</f>
        <v>1800</v>
      </c>
      <c r="P110" s="88">
        <f t="shared" si="29"/>
        <v>0</v>
      </c>
      <c r="Q110" s="88">
        <v>0</v>
      </c>
      <c r="R110" s="88" cm="1">
        <f t="array" ref="R110">IF(OR(ISNUMBER(SEARCH("대신대납",AE110)),ISNUMBER(SEARCH("대신 대납",AE110))),_xlfn.LET(
  _xlpm.s,AE110,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0" s="88">
        <f>IF(OR(ISNUMBER(SEARCH("대신대납",AE110)),ISNUMBER(SEARCH("대신 대납",AE110)),ISNUMBER(SEARCH("대신착불",AE110)),ISNUMBER(SEARCH("대신 착불",AE110))), 0,(I110*VLOOKUP(L110/I110,MAPPING!$B$22:$C$29,2,10)))</f>
        <v>0</v>
      </c>
      <c r="T110" s="88">
        <f>(IF(VLOOKUP(VLOOKUP(AK110,MAPPING!$B$15:$D$20,2,1),MAPPING!$C$15:$E$20,2,0)=7000,0,VLOOKUP(VLOOKUP(AK110,MAPPING!$B$15:$D$20,2,1),MAPPING!$C$15:$E$20,2,0)))</f>
        <v>0</v>
      </c>
      <c r="U110" s="88">
        <v>0</v>
      </c>
      <c r="V110" s="88">
        <f t="shared" si="30"/>
        <v>7900</v>
      </c>
      <c r="X110" s="107">
        <v>45926</v>
      </c>
      <c r="Y110" s="79" t="s">
        <v>123</v>
      </c>
      <c r="Z110" s="79">
        <v>18050238381</v>
      </c>
      <c r="AA110" s="79" t="s">
        <v>371</v>
      </c>
      <c r="AB110" s="79" t="s">
        <v>372</v>
      </c>
      <c r="AC110" s="79">
        <v>1056972250</v>
      </c>
      <c r="AD110" s="79">
        <v>12934</v>
      </c>
      <c r="AF110" s="79">
        <v>1</v>
      </c>
      <c r="AG110" s="79">
        <v>0.5</v>
      </c>
      <c r="AH110" s="79">
        <v>0.5</v>
      </c>
      <c r="AI110" s="79">
        <v>0.5</v>
      </c>
      <c r="AJ110" s="79" t="s">
        <v>49</v>
      </c>
      <c r="AK110" s="79">
        <v>45</v>
      </c>
      <c r="AL110" s="79" t="s">
        <v>124</v>
      </c>
      <c r="AM110" s="79" t="s">
        <v>124</v>
      </c>
      <c r="AN110" s="79" t="s">
        <v>124</v>
      </c>
      <c r="AQ110" s="79">
        <v>1123287</v>
      </c>
      <c r="AR110" s="79" t="s">
        <v>108</v>
      </c>
      <c r="AS110" s="79" t="s">
        <v>125</v>
      </c>
      <c r="AU110" s="79" t="s">
        <v>126</v>
      </c>
      <c r="AV110" s="82">
        <v>6094373037358</v>
      </c>
      <c r="AX110" s="82">
        <v>2025092090844210</v>
      </c>
      <c r="AY110" s="79" t="s">
        <v>196</v>
      </c>
      <c r="AZ110" s="79" t="s">
        <v>128</v>
      </c>
      <c r="BA110" s="79" t="s">
        <v>129</v>
      </c>
      <c r="BB110" s="79" t="s">
        <v>130</v>
      </c>
      <c r="BC110" s="79" t="s">
        <v>131</v>
      </c>
      <c r="BE110" s="79" t="s">
        <v>132</v>
      </c>
    </row>
    <row r="111" spans="2:57" x14ac:dyDescent="0.3">
      <c r="B111" s="22">
        <f t="shared" si="16"/>
        <v>106</v>
      </c>
      <c r="C111" s="109">
        <f t="shared" si="17"/>
        <v>45926</v>
      </c>
      <c r="D111" s="22">
        <f t="shared" si="18"/>
        <v>18050238381</v>
      </c>
      <c r="E111" s="22" t="str">
        <f t="shared" si="19"/>
        <v>PDE250059120</v>
      </c>
      <c r="F111" s="22" t="str">
        <f t="shared" si="20"/>
        <v>문정회</v>
      </c>
      <c r="G111" s="22" t="str">
        <f t="shared" si="21"/>
        <v>일반(목록배제,Normal-Manifest Exception)</v>
      </c>
      <c r="H111" s="22">
        <f t="shared" si="22"/>
        <v>45</v>
      </c>
      <c r="I111" s="22">
        <f t="shared" si="23"/>
        <v>1</v>
      </c>
      <c r="J111" s="40">
        <f t="shared" si="24"/>
        <v>0.5</v>
      </c>
      <c r="K111" s="40">
        <f t="shared" si="25"/>
        <v>0.5</v>
      </c>
      <c r="L111" s="40">
        <f t="shared" si="26"/>
        <v>0.5</v>
      </c>
      <c r="M111" s="23" t="str">
        <f t="shared" si="27"/>
        <v>PDE250059120</v>
      </c>
      <c r="N111" s="73">
        <f t="shared" si="28"/>
        <v>6100</v>
      </c>
      <c r="O111" s="88">
        <f>VLOOKUP(G111,MAPPING!$B$3:$D$11,3,0)</f>
        <v>1800</v>
      </c>
      <c r="P111" s="88">
        <f t="shared" si="29"/>
        <v>0</v>
      </c>
      <c r="Q111" s="88">
        <v>0</v>
      </c>
      <c r="R111" s="88" cm="1">
        <f t="array" ref="R111">IF(OR(ISNUMBER(SEARCH("대신대납",AE111)),ISNUMBER(SEARCH("대신 대납",AE111))),_xlfn.LET(
  _xlpm.s,AE111,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1" s="88">
        <f>IF(OR(ISNUMBER(SEARCH("대신대납",AE111)),ISNUMBER(SEARCH("대신 대납",AE111)),ISNUMBER(SEARCH("대신착불",AE111)),ISNUMBER(SEARCH("대신 착불",AE111))), 0,(I111*VLOOKUP(L111/I111,MAPPING!$B$22:$C$29,2,10)))</f>
        <v>0</v>
      </c>
      <c r="T111" s="88">
        <f>(IF(VLOOKUP(VLOOKUP(AK111,MAPPING!$B$15:$D$20,2,1),MAPPING!$C$15:$E$20,2,0)=7000,0,VLOOKUP(VLOOKUP(AK111,MAPPING!$B$15:$D$20,2,1),MAPPING!$C$15:$E$20,2,0)))</f>
        <v>0</v>
      </c>
      <c r="U111" s="88">
        <v>0</v>
      </c>
      <c r="V111" s="88">
        <f t="shared" si="30"/>
        <v>7900</v>
      </c>
      <c r="X111" s="107">
        <v>45926</v>
      </c>
      <c r="Y111" s="79" t="s">
        <v>123</v>
      </c>
      <c r="Z111" s="79">
        <v>18050238381</v>
      </c>
      <c r="AA111" s="79" t="s">
        <v>373</v>
      </c>
      <c r="AB111" s="79" t="s">
        <v>374</v>
      </c>
      <c r="AC111" s="79">
        <v>1072728926</v>
      </c>
      <c r="AD111" s="79">
        <v>35271</v>
      </c>
      <c r="AF111" s="79">
        <v>1</v>
      </c>
      <c r="AG111" s="79">
        <v>0.5</v>
      </c>
      <c r="AH111" s="79">
        <v>0.5</v>
      </c>
      <c r="AI111" s="79">
        <v>0.5</v>
      </c>
      <c r="AJ111" s="79" t="s">
        <v>49</v>
      </c>
      <c r="AK111" s="79">
        <v>45</v>
      </c>
      <c r="AL111" s="79" t="s">
        <v>124</v>
      </c>
      <c r="AM111" s="79" t="s">
        <v>124</v>
      </c>
      <c r="AN111" s="79" t="s">
        <v>124</v>
      </c>
      <c r="AQ111" s="79">
        <v>1123287</v>
      </c>
      <c r="AR111" s="79" t="s">
        <v>108</v>
      </c>
      <c r="AS111" s="79" t="s">
        <v>125</v>
      </c>
      <c r="AU111" s="79" t="s">
        <v>126</v>
      </c>
      <c r="AV111" s="82">
        <v>6094373037360</v>
      </c>
      <c r="AX111" s="82">
        <v>2025092111616350</v>
      </c>
      <c r="AY111" s="79" t="s">
        <v>196</v>
      </c>
      <c r="AZ111" s="79" t="s">
        <v>128</v>
      </c>
      <c r="BA111" s="79" t="s">
        <v>129</v>
      </c>
      <c r="BB111" s="79" t="s">
        <v>130</v>
      </c>
      <c r="BC111" s="79" t="s">
        <v>131</v>
      </c>
      <c r="BE111" s="79" t="s">
        <v>132</v>
      </c>
    </row>
    <row r="112" spans="2:57" x14ac:dyDescent="0.3">
      <c r="B112" s="22">
        <f t="shared" si="16"/>
        <v>107</v>
      </c>
      <c r="C112" s="109">
        <f t="shared" si="17"/>
        <v>45926</v>
      </c>
      <c r="D112" s="22">
        <f t="shared" si="18"/>
        <v>18050238381</v>
      </c>
      <c r="E112" s="22" t="str">
        <f t="shared" si="19"/>
        <v>PDE250059123</v>
      </c>
      <c r="F112" s="22" t="str">
        <f t="shared" si="20"/>
        <v>박찬희</v>
      </c>
      <c r="G112" s="22" t="str">
        <f t="shared" si="21"/>
        <v>일반(목록배제,Normal-Manifest Exception)</v>
      </c>
      <c r="H112" s="22">
        <f t="shared" si="22"/>
        <v>45</v>
      </c>
      <c r="I112" s="22">
        <f t="shared" si="23"/>
        <v>1</v>
      </c>
      <c r="J112" s="40">
        <f t="shared" si="24"/>
        <v>0.5</v>
      </c>
      <c r="K112" s="40">
        <f t="shared" si="25"/>
        <v>0.5</v>
      </c>
      <c r="L112" s="40">
        <f t="shared" si="26"/>
        <v>0.5</v>
      </c>
      <c r="M112" s="23" t="str">
        <f t="shared" si="27"/>
        <v>PDE250059123</v>
      </c>
      <c r="N112" s="73">
        <f t="shared" si="28"/>
        <v>6100</v>
      </c>
      <c r="O112" s="88">
        <f>VLOOKUP(G112,MAPPING!$B$3:$D$11,3,0)</f>
        <v>1800</v>
      </c>
      <c r="P112" s="88">
        <f t="shared" si="29"/>
        <v>0</v>
      </c>
      <c r="Q112" s="88">
        <v>0</v>
      </c>
      <c r="R112" s="88" cm="1">
        <f t="array" ref="R112">IF(OR(ISNUMBER(SEARCH("대신대납",AE112)),ISNUMBER(SEARCH("대신 대납",AE112))),_xlfn.LET(
  _xlpm.s,AE112,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2" s="88">
        <f>IF(OR(ISNUMBER(SEARCH("대신대납",AE112)),ISNUMBER(SEARCH("대신 대납",AE112)),ISNUMBER(SEARCH("대신착불",AE112)),ISNUMBER(SEARCH("대신 착불",AE112))), 0,(I112*VLOOKUP(L112/I112,MAPPING!$B$22:$C$29,2,10)))</f>
        <v>0</v>
      </c>
      <c r="T112" s="88">
        <f>(IF(VLOOKUP(VLOOKUP(AK112,MAPPING!$B$15:$D$20,2,1),MAPPING!$C$15:$E$20,2,0)=7000,0,VLOOKUP(VLOOKUP(AK112,MAPPING!$B$15:$D$20,2,1),MAPPING!$C$15:$E$20,2,0)))</f>
        <v>0</v>
      </c>
      <c r="U112" s="88">
        <v>0</v>
      </c>
      <c r="V112" s="88">
        <f t="shared" si="30"/>
        <v>7900</v>
      </c>
      <c r="X112" s="107">
        <v>45926</v>
      </c>
      <c r="Y112" s="79" t="s">
        <v>123</v>
      </c>
      <c r="Z112" s="79">
        <v>18050238381</v>
      </c>
      <c r="AA112" s="79" t="s">
        <v>375</v>
      </c>
      <c r="AB112" s="79" t="s">
        <v>376</v>
      </c>
      <c r="AC112" s="79">
        <v>1062131205</v>
      </c>
      <c r="AD112" s="79">
        <v>3605</v>
      </c>
      <c r="AF112" s="79">
        <v>1</v>
      </c>
      <c r="AG112" s="79">
        <v>0.5</v>
      </c>
      <c r="AH112" s="79">
        <v>0.5</v>
      </c>
      <c r="AI112" s="79">
        <v>0.5</v>
      </c>
      <c r="AJ112" s="79" t="s">
        <v>49</v>
      </c>
      <c r="AK112" s="79">
        <v>45</v>
      </c>
      <c r="AL112" s="79" t="s">
        <v>124</v>
      </c>
      <c r="AM112" s="79" t="s">
        <v>124</v>
      </c>
      <c r="AN112" s="79" t="s">
        <v>124</v>
      </c>
      <c r="AQ112" s="79">
        <v>1123287</v>
      </c>
      <c r="AR112" s="79" t="s">
        <v>108</v>
      </c>
      <c r="AS112" s="79" t="s">
        <v>125</v>
      </c>
      <c r="AU112" s="79" t="s">
        <v>126</v>
      </c>
      <c r="AV112" s="82">
        <v>6094373037363</v>
      </c>
      <c r="AX112" s="82">
        <v>2025092123913060</v>
      </c>
      <c r="AY112" s="79" t="s">
        <v>196</v>
      </c>
      <c r="AZ112" s="79" t="s">
        <v>128</v>
      </c>
      <c r="BA112" s="79" t="s">
        <v>129</v>
      </c>
      <c r="BB112" s="79" t="s">
        <v>130</v>
      </c>
      <c r="BC112" s="79" t="s">
        <v>131</v>
      </c>
      <c r="BE112" s="79" t="s">
        <v>132</v>
      </c>
    </row>
    <row r="113" spans="2:57" x14ac:dyDescent="0.3">
      <c r="B113" s="22">
        <f t="shared" si="16"/>
        <v>108</v>
      </c>
      <c r="C113" s="109">
        <f t="shared" si="17"/>
        <v>45926</v>
      </c>
      <c r="D113" s="22">
        <f t="shared" si="18"/>
        <v>18050238381</v>
      </c>
      <c r="E113" s="22" t="str">
        <f t="shared" si="19"/>
        <v>PDE250058474</v>
      </c>
      <c r="F113" s="22" t="str">
        <f t="shared" si="20"/>
        <v>한종관</v>
      </c>
      <c r="G113" s="22" t="str">
        <f t="shared" si="21"/>
        <v>일반(목록배제,Normal-Manifest Exception)</v>
      </c>
      <c r="H113" s="22">
        <f t="shared" si="22"/>
        <v>30</v>
      </c>
      <c r="I113" s="22">
        <f t="shared" si="23"/>
        <v>1</v>
      </c>
      <c r="J113" s="40">
        <f t="shared" si="24"/>
        <v>0.5</v>
      </c>
      <c r="K113" s="40">
        <f t="shared" si="25"/>
        <v>0.5</v>
      </c>
      <c r="L113" s="40">
        <f t="shared" si="26"/>
        <v>0.5</v>
      </c>
      <c r="M113" s="23" t="str">
        <f t="shared" si="27"/>
        <v>PDE250058474</v>
      </c>
      <c r="N113" s="73">
        <f t="shared" si="28"/>
        <v>6100</v>
      </c>
      <c r="O113" s="88">
        <f>VLOOKUP(G113,MAPPING!$B$3:$D$11,3,0)</f>
        <v>1800</v>
      </c>
      <c r="P113" s="88">
        <f t="shared" si="29"/>
        <v>0</v>
      </c>
      <c r="Q113" s="88">
        <v>0</v>
      </c>
      <c r="R113" s="88" cm="1">
        <f t="array" ref="R113">IF(OR(ISNUMBER(SEARCH("대신대납",AE113)),ISNUMBER(SEARCH("대신 대납",AE113))),_xlfn.LET(
  _xlpm.s,AE113,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3" s="88">
        <f>IF(OR(ISNUMBER(SEARCH("대신대납",AE113)),ISNUMBER(SEARCH("대신 대납",AE113)),ISNUMBER(SEARCH("대신착불",AE113)),ISNUMBER(SEARCH("대신 착불",AE113))), 0,(I113*VLOOKUP(L113/I113,MAPPING!$B$22:$C$29,2,10)))</f>
        <v>0</v>
      </c>
      <c r="T113" s="88">
        <f>(IF(VLOOKUP(VLOOKUP(AK113,MAPPING!$B$15:$D$20,2,1),MAPPING!$C$15:$E$20,2,0)=7000,0,VLOOKUP(VLOOKUP(AK113,MAPPING!$B$15:$D$20,2,1),MAPPING!$C$15:$E$20,2,0)))</f>
        <v>0</v>
      </c>
      <c r="U113" s="88">
        <v>0</v>
      </c>
      <c r="V113" s="88">
        <f t="shared" si="30"/>
        <v>7900</v>
      </c>
      <c r="X113" s="107">
        <v>45926</v>
      </c>
      <c r="Y113" s="79" t="s">
        <v>123</v>
      </c>
      <c r="Z113" s="79">
        <v>18050238381</v>
      </c>
      <c r="AA113" s="79" t="s">
        <v>377</v>
      </c>
      <c r="AB113" s="79" t="s">
        <v>378</v>
      </c>
      <c r="AC113" s="79">
        <v>1046190696</v>
      </c>
      <c r="AD113" s="79">
        <v>37629</v>
      </c>
      <c r="AF113" s="79">
        <v>1</v>
      </c>
      <c r="AG113" s="79">
        <v>0.5</v>
      </c>
      <c r="AH113" s="79">
        <v>0.5</v>
      </c>
      <c r="AI113" s="79">
        <v>0.5</v>
      </c>
      <c r="AJ113" s="79" t="s">
        <v>49</v>
      </c>
      <c r="AK113" s="79">
        <v>30</v>
      </c>
      <c r="AL113" s="79" t="s">
        <v>124</v>
      </c>
      <c r="AM113" s="79" t="s">
        <v>124</v>
      </c>
      <c r="AN113" s="79" t="s">
        <v>124</v>
      </c>
      <c r="AQ113" s="79">
        <v>1123287</v>
      </c>
      <c r="AR113" s="79" t="s">
        <v>108</v>
      </c>
      <c r="AS113" s="79" t="s">
        <v>125</v>
      </c>
      <c r="AU113" s="79" t="s">
        <v>126</v>
      </c>
      <c r="AV113" s="82">
        <v>6094373033929</v>
      </c>
      <c r="AX113" s="82">
        <v>2025091848125230</v>
      </c>
      <c r="AY113" s="79" t="s">
        <v>196</v>
      </c>
      <c r="AZ113" s="79" t="s">
        <v>128</v>
      </c>
      <c r="BA113" s="79" t="s">
        <v>129</v>
      </c>
      <c r="BB113" s="79" t="s">
        <v>130</v>
      </c>
      <c r="BC113" s="79" t="s">
        <v>131</v>
      </c>
      <c r="BE113" s="79" t="s">
        <v>132</v>
      </c>
    </row>
    <row r="114" spans="2:57" x14ac:dyDescent="0.3">
      <c r="B114" s="22">
        <f t="shared" si="16"/>
        <v>109</v>
      </c>
      <c r="C114" s="109">
        <f t="shared" si="17"/>
        <v>45926</v>
      </c>
      <c r="D114" s="22">
        <f t="shared" si="18"/>
        <v>18050238381</v>
      </c>
      <c r="E114" s="22" t="str">
        <f t="shared" si="19"/>
        <v>PDE250059126</v>
      </c>
      <c r="F114" s="22" t="str">
        <f t="shared" si="20"/>
        <v>권은영</v>
      </c>
      <c r="G114" s="22" t="str">
        <f t="shared" si="21"/>
        <v>일반(목록배제,Normal-Manifest Exception)</v>
      </c>
      <c r="H114" s="22">
        <f t="shared" si="22"/>
        <v>45</v>
      </c>
      <c r="I114" s="22">
        <f t="shared" si="23"/>
        <v>1</v>
      </c>
      <c r="J114" s="40">
        <f t="shared" si="24"/>
        <v>0.5</v>
      </c>
      <c r="K114" s="40">
        <f t="shared" si="25"/>
        <v>0.5</v>
      </c>
      <c r="L114" s="40">
        <f t="shared" si="26"/>
        <v>0.5</v>
      </c>
      <c r="M114" s="23" t="str">
        <f t="shared" si="27"/>
        <v>PDE250059126</v>
      </c>
      <c r="N114" s="73">
        <f t="shared" si="28"/>
        <v>6100</v>
      </c>
      <c r="O114" s="88">
        <f>VLOOKUP(G114,MAPPING!$B$3:$D$11,3,0)</f>
        <v>1800</v>
      </c>
      <c r="P114" s="88">
        <f t="shared" si="29"/>
        <v>0</v>
      </c>
      <c r="Q114" s="88">
        <v>0</v>
      </c>
      <c r="R114" s="88" cm="1">
        <f t="array" ref="R114">IF(OR(ISNUMBER(SEARCH("대신대납",AE114)),ISNUMBER(SEARCH("대신 대납",AE114))),_xlfn.LET(
  _xlpm.s,AE114,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4" s="88">
        <f>IF(OR(ISNUMBER(SEARCH("대신대납",AE114)),ISNUMBER(SEARCH("대신 대납",AE114)),ISNUMBER(SEARCH("대신착불",AE114)),ISNUMBER(SEARCH("대신 착불",AE114))), 0,(I114*VLOOKUP(L114/I114,MAPPING!$B$22:$C$29,2,10)))</f>
        <v>0</v>
      </c>
      <c r="T114" s="88">
        <f>(IF(VLOOKUP(VLOOKUP(AK114,MAPPING!$B$15:$D$20,2,1),MAPPING!$C$15:$E$20,2,0)=7000,0,VLOOKUP(VLOOKUP(AK114,MAPPING!$B$15:$D$20,2,1),MAPPING!$C$15:$E$20,2,0)))</f>
        <v>0</v>
      </c>
      <c r="U114" s="88">
        <v>0</v>
      </c>
      <c r="V114" s="88">
        <f t="shared" si="30"/>
        <v>7900</v>
      </c>
      <c r="X114" s="107">
        <v>45926</v>
      </c>
      <c r="Y114" s="79" t="s">
        <v>123</v>
      </c>
      <c r="Z114" s="79">
        <v>18050238381</v>
      </c>
      <c r="AA114" s="79" t="s">
        <v>379</v>
      </c>
      <c r="AB114" s="79" t="s">
        <v>380</v>
      </c>
      <c r="AC114" s="79">
        <v>1025683361</v>
      </c>
      <c r="AD114" s="79">
        <v>35376</v>
      </c>
      <c r="AF114" s="79">
        <v>1</v>
      </c>
      <c r="AG114" s="79">
        <v>0.5</v>
      </c>
      <c r="AH114" s="79">
        <v>0.5</v>
      </c>
      <c r="AI114" s="79">
        <v>0.5</v>
      </c>
      <c r="AJ114" s="79" t="s">
        <v>49</v>
      </c>
      <c r="AK114" s="79">
        <v>45</v>
      </c>
      <c r="AL114" s="79" t="s">
        <v>124</v>
      </c>
      <c r="AM114" s="79" t="s">
        <v>124</v>
      </c>
      <c r="AN114" s="79" t="s">
        <v>124</v>
      </c>
      <c r="AQ114" s="79">
        <v>1123287</v>
      </c>
      <c r="AR114" s="79" t="s">
        <v>108</v>
      </c>
      <c r="AS114" s="79" t="s">
        <v>125</v>
      </c>
      <c r="AU114" s="79" t="s">
        <v>126</v>
      </c>
      <c r="AV114" s="82">
        <v>6094373037366</v>
      </c>
      <c r="AX114" s="82">
        <v>2025092197239750</v>
      </c>
      <c r="AY114" s="79" t="s">
        <v>196</v>
      </c>
      <c r="AZ114" s="79" t="s">
        <v>128</v>
      </c>
      <c r="BA114" s="79" t="s">
        <v>129</v>
      </c>
      <c r="BB114" s="79" t="s">
        <v>130</v>
      </c>
      <c r="BC114" s="79" t="s">
        <v>131</v>
      </c>
      <c r="BE114" s="79" t="s">
        <v>132</v>
      </c>
    </row>
    <row r="115" spans="2:57" x14ac:dyDescent="0.3">
      <c r="B115" s="22">
        <f t="shared" si="16"/>
        <v>110</v>
      </c>
      <c r="C115" s="109">
        <f t="shared" si="17"/>
        <v>45926</v>
      </c>
      <c r="D115" s="22">
        <f t="shared" si="18"/>
        <v>18050238381</v>
      </c>
      <c r="E115" s="22" t="str">
        <f t="shared" si="19"/>
        <v>PDE250059114</v>
      </c>
      <c r="F115" s="22" t="str">
        <f t="shared" si="20"/>
        <v>김미래</v>
      </c>
      <c r="G115" s="22" t="str">
        <f t="shared" si="21"/>
        <v>일반(목록배제,Normal-Manifest Exception)</v>
      </c>
      <c r="H115" s="22">
        <f t="shared" si="22"/>
        <v>45</v>
      </c>
      <c r="I115" s="22">
        <f t="shared" si="23"/>
        <v>1</v>
      </c>
      <c r="J115" s="40">
        <f t="shared" si="24"/>
        <v>0.5</v>
      </c>
      <c r="K115" s="40">
        <f t="shared" si="25"/>
        <v>0.5</v>
      </c>
      <c r="L115" s="40">
        <f t="shared" si="26"/>
        <v>0.5</v>
      </c>
      <c r="M115" s="23" t="str">
        <f t="shared" si="27"/>
        <v>PDE250059114</v>
      </c>
      <c r="N115" s="73">
        <f t="shared" si="28"/>
        <v>6100</v>
      </c>
      <c r="O115" s="88">
        <f>VLOOKUP(G115,MAPPING!$B$3:$D$11,3,0)</f>
        <v>1800</v>
      </c>
      <c r="P115" s="88">
        <f t="shared" si="29"/>
        <v>0</v>
      </c>
      <c r="Q115" s="88">
        <v>0</v>
      </c>
      <c r="R115" s="88" cm="1">
        <f t="array" ref="R115">IF(OR(ISNUMBER(SEARCH("대신대납",AE115)),ISNUMBER(SEARCH("대신 대납",AE115))),_xlfn.LET(
  _xlpm.s,AE115,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5" s="88">
        <f>IF(OR(ISNUMBER(SEARCH("대신대납",AE115)),ISNUMBER(SEARCH("대신 대납",AE115)),ISNUMBER(SEARCH("대신착불",AE115)),ISNUMBER(SEARCH("대신 착불",AE115))), 0,(I115*VLOOKUP(L115/I115,MAPPING!$B$22:$C$29,2,10)))</f>
        <v>0</v>
      </c>
      <c r="T115" s="88">
        <f>(IF(VLOOKUP(VLOOKUP(AK115,MAPPING!$B$15:$D$20,2,1),MAPPING!$C$15:$E$20,2,0)=7000,0,VLOOKUP(VLOOKUP(AK115,MAPPING!$B$15:$D$20,2,1),MAPPING!$C$15:$E$20,2,0)))</f>
        <v>0</v>
      </c>
      <c r="U115" s="88">
        <v>0</v>
      </c>
      <c r="V115" s="88">
        <f t="shared" si="30"/>
        <v>7900</v>
      </c>
      <c r="X115" s="107">
        <v>45926</v>
      </c>
      <c r="Y115" s="79" t="s">
        <v>123</v>
      </c>
      <c r="Z115" s="79">
        <v>18050238381</v>
      </c>
      <c r="AA115" s="79" t="s">
        <v>381</v>
      </c>
      <c r="AB115" s="79" t="s">
        <v>382</v>
      </c>
      <c r="AC115" s="79">
        <v>1035747034</v>
      </c>
      <c r="AD115" s="79">
        <v>47863</v>
      </c>
      <c r="AF115" s="79">
        <v>1</v>
      </c>
      <c r="AG115" s="79">
        <v>0.5</v>
      </c>
      <c r="AH115" s="79">
        <v>0.5</v>
      </c>
      <c r="AI115" s="79">
        <v>0.5</v>
      </c>
      <c r="AJ115" s="79" t="s">
        <v>49</v>
      </c>
      <c r="AK115" s="79">
        <v>45</v>
      </c>
      <c r="AL115" s="79" t="s">
        <v>124</v>
      </c>
      <c r="AM115" s="79" t="s">
        <v>124</v>
      </c>
      <c r="AN115" s="79" t="s">
        <v>124</v>
      </c>
      <c r="AQ115" s="79">
        <v>1123287</v>
      </c>
      <c r="AR115" s="79" t="s">
        <v>108</v>
      </c>
      <c r="AS115" s="79" t="s">
        <v>125</v>
      </c>
      <c r="AU115" s="79" t="s">
        <v>126</v>
      </c>
      <c r="AV115" s="82">
        <v>6094373037354</v>
      </c>
      <c r="AX115" s="82">
        <v>2025091969108210</v>
      </c>
      <c r="AY115" s="79" t="s">
        <v>196</v>
      </c>
      <c r="AZ115" s="79" t="s">
        <v>128</v>
      </c>
      <c r="BA115" s="79" t="s">
        <v>129</v>
      </c>
      <c r="BB115" s="79" t="s">
        <v>130</v>
      </c>
      <c r="BC115" s="79" t="s">
        <v>131</v>
      </c>
      <c r="BE115" s="79" t="s">
        <v>132</v>
      </c>
    </row>
    <row r="116" spans="2:57" x14ac:dyDescent="0.3">
      <c r="B116" s="22">
        <f t="shared" si="16"/>
        <v>111</v>
      </c>
      <c r="C116" s="109">
        <f t="shared" si="17"/>
        <v>45926</v>
      </c>
      <c r="D116" s="22">
        <f t="shared" si="18"/>
        <v>18050238381</v>
      </c>
      <c r="E116" s="22" t="str">
        <f t="shared" si="19"/>
        <v>PDE250059115</v>
      </c>
      <c r="F116" s="22" t="str">
        <f t="shared" si="20"/>
        <v>김은주</v>
      </c>
      <c r="G116" s="22" t="str">
        <f t="shared" si="21"/>
        <v>일반(목록배제,Normal-Manifest Exception)</v>
      </c>
      <c r="H116" s="22">
        <f t="shared" si="22"/>
        <v>45</v>
      </c>
      <c r="I116" s="22">
        <f t="shared" si="23"/>
        <v>1</v>
      </c>
      <c r="J116" s="40">
        <f t="shared" si="24"/>
        <v>0.5</v>
      </c>
      <c r="K116" s="40">
        <f t="shared" si="25"/>
        <v>0.5</v>
      </c>
      <c r="L116" s="40">
        <f t="shared" si="26"/>
        <v>0.5</v>
      </c>
      <c r="M116" s="23" t="str">
        <f t="shared" si="27"/>
        <v>PDE250059115</v>
      </c>
      <c r="N116" s="73">
        <f t="shared" si="28"/>
        <v>6100</v>
      </c>
      <c r="O116" s="88">
        <f>VLOOKUP(G116,MAPPING!$B$3:$D$11,3,0)</f>
        <v>1800</v>
      </c>
      <c r="P116" s="88">
        <f t="shared" si="29"/>
        <v>0</v>
      </c>
      <c r="Q116" s="88">
        <v>0</v>
      </c>
      <c r="R116" s="88" cm="1">
        <f t="array" ref="R116">IF(OR(ISNUMBER(SEARCH("대신대납",AE116)),ISNUMBER(SEARCH("대신 대납",AE116))),_xlfn.LET(
  _xlpm.s,AE116,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6" s="88">
        <f>IF(OR(ISNUMBER(SEARCH("대신대납",AE116)),ISNUMBER(SEARCH("대신 대납",AE116)),ISNUMBER(SEARCH("대신착불",AE116)),ISNUMBER(SEARCH("대신 착불",AE116))), 0,(I116*VLOOKUP(L116/I116,MAPPING!$B$22:$C$29,2,10)))</f>
        <v>0</v>
      </c>
      <c r="T116" s="88">
        <f>(IF(VLOOKUP(VLOOKUP(AK116,MAPPING!$B$15:$D$20,2,1),MAPPING!$C$15:$E$20,2,0)=7000,0,VLOOKUP(VLOOKUP(AK116,MAPPING!$B$15:$D$20,2,1),MAPPING!$C$15:$E$20,2,0)))</f>
        <v>0</v>
      </c>
      <c r="U116" s="88">
        <v>0</v>
      </c>
      <c r="V116" s="88">
        <f t="shared" si="30"/>
        <v>7900</v>
      </c>
      <c r="X116" s="107">
        <v>45926</v>
      </c>
      <c r="Y116" s="79" t="s">
        <v>123</v>
      </c>
      <c r="Z116" s="79">
        <v>18050238381</v>
      </c>
      <c r="AA116" s="79" t="s">
        <v>383</v>
      </c>
      <c r="AB116" s="79" t="s">
        <v>384</v>
      </c>
      <c r="AC116" s="79">
        <v>1095495943</v>
      </c>
      <c r="AD116" s="79">
        <v>44703</v>
      </c>
      <c r="AF116" s="79">
        <v>1</v>
      </c>
      <c r="AG116" s="79">
        <v>0.5</v>
      </c>
      <c r="AH116" s="79">
        <v>0.5</v>
      </c>
      <c r="AI116" s="79">
        <v>0.5</v>
      </c>
      <c r="AJ116" s="79" t="s">
        <v>49</v>
      </c>
      <c r="AK116" s="79">
        <v>45</v>
      </c>
      <c r="AL116" s="79" t="s">
        <v>124</v>
      </c>
      <c r="AM116" s="79" t="s">
        <v>124</v>
      </c>
      <c r="AN116" s="79" t="s">
        <v>124</v>
      </c>
      <c r="AQ116" s="79">
        <v>1123287</v>
      </c>
      <c r="AR116" s="79" t="s">
        <v>108</v>
      </c>
      <c r="AS116" s="79" t="s">
        <v>125</v>
      </c>
      <c r="AU116" s="79" t="s">
        <v>126</v>
      </c>
      <c r="AV116" s="82">
        <v>6094373037355</v>
      </c>
      <c r="AX116" s="82">
        <v>2025091974067460</v>
      </c>
      <c r="AY116" s="79" t="s">
        <v>196</v>
      </c>
      <c r="AZ116" s="79" t="s">
        <v>128</v>
      </c>
      <c r="BA116" s="79" t="s">
        <v>129</v>
      </c>
      <c r="BB116" s="79" t="s">
        <v>130</v>
      </c>
      <c r="BC116" s="79" t="s">
        <v>131</v>
      </c>
      <c r="BE116" s="79" t="s">
        <v>132</v>
      </c>
    </row>
    <row r="117" spans="2:57" x14ac:dyDescent="0.3">
      <c r="B117" s="22">
        <f t="shared" si="16"/>
        <v>112</v>
      </c>
      <c r="C117" s="109">
        <f t="shared" si="17"/>
        <v>45926</v>
      </c>
      <c r="D117" s="22">
        <f t="shared" si="18"/>
        <v>18050238381</v>
      </c>
      <c r="E117" s="22" t="str">
        <f t="shared" si="19"/>
        <v>PDE250059116</v>
      </c>
      <c r="F117" s="22" t="str">
        <f t="shared" si="20"/>
        <v>손윤수</v>
      </c>
      <c r="G117" s="22" t="str">
        <f t="shared" si="21"/>
        <v>일반(목록배제,Normal-Manifest Exception)</v>
      </c>
      <c r="H117" s="22">
        <f t="shared" si="22"/>
        <v>45</v>
      </c>
      <c r="I117" s="22">
        <f t="shared" si="23"/>
        <v>1</v>
      </c>
      <c r="J117" s="40">
        <f t="shared" si="24"/>
        <v>0.5</v>
      </c>
      <c r="K117" s="40">
        <f t="shared" si="25"/>
        <v>0.5</v>
      </c>
      <c r="L117" s="40">
        <f t="shared" si="26"/>
        <v>0.5</v>
      </c>
      <c r="M117" s="23" t="str">
        <f t="shared" si="27"/>
        <v>PDE250059116</v>
      </c>
      <c r="N117" s="73">
        <f t="shared" si="28"/>
        <v>6100</v>
      </c>
      <c r="O117" s="88">
        <f>VLOOKUP(G117,MAPPING!$B$3:$D$11,3,0)</f>
        <v>1800</v>
      </c>
      <c r="P117" s="88">
        <f t="shared" si="29"/>
        <v>0</v>
      </c>
      <c r="Q117" s="88">
        <v>0</v>
      </c>
      <c r="R117" s="88" cm="1">
        <f t="array" ref="R117">IF(OR(ISNUMBER(SEARCH("대신대납",AE117)),ISNUMBER(SEARCH("대신 대납",AE117))),_xlfn.LET(
  _xlpm.s,AE117,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7" s="88">
        <f>IF(OR(ISNUMBER(SEARCH("대신대납",AE117)),ISNUMBER(SEARCH("대신 대납",AE117)),ISNUMBER(SEARCH("대신착불",AE117)),ISNUMBER(SEARCH("대신 착불",AE117))), 0,(I117*VLOOKUP(L117/I117,MAPPING!$B$22:$C$29,2,10)))</f>
        <v>0</v>
      </c>
      <c r="T117" s="88">
        <f>(IF(VLOOKUP(VLOOKUP(AK117,MAPPING!$B$15:$D$20,2,1),MAPPING!$C$15:$E$20,2,0)=7000,0,VLOOKUP(VLOOKUP(AK117,MAPPING!$B$15:$D$20,2,1),MAPPING!$C$15:$E$20,2,0)))</f>
        <v>0</v>
      </c>
      <c r="U117" s="88">
        <v>0</v>
      </c>
      <c r="V117" s="88">
        <f t="shared" si="30"/>
        <v>7900</v>
      </c>
      <c r="X117" s="107">
        <v>45926</v>
      </c>
      <c r="Y117" s="79" t="s">
        <v>123</v>
      </c>
      <c r="Z117" s="79">
        <v>18050238381</v>
      </c>
      <c r="AA117" s="79" t="s">
        <v>385</v>
      </c>
      <c r="AB117" s="79" t="s">
        <v>386</v>
      </c>
      <c r="AC117" s="79">
        <v>1054000001</v>
      </c>
      <c r="AD117" s="79">
        <v>30150</v>
      </c>
      <c r="AF117" s="79">
        <v>1</v>
      </c>
      <c r="AG117" s="79">
        <v>0.5</v>
      </c>
      <c r="AH117" s="79">
        <v>0.5</v>
      </c>
      <c r="AI117" s="79">
        <v>0.5</v>
      </c>
      <c r="AJ117" s="79" t="s">
        <v>49</v>
      </c>
      <c r="AK117" s="79">
        <v>45</v>
      </c>
      <c r="AL117" s="79" t="s">
        <v>124</v>
      </c>
      <c r="AM117" s="79" t="s">
        <v>124</v>
      </c>
      <c r="AN117" s="79" t="s">
        <v>124</v>
      </c>
      <c r="AQ117" s="79">
        <v>1123287</v>
      </c>
      <c r="AR117" s="79" t="s">
        <v>108</v>
      </c>
      <c r="AS117" s="79" t="s">
        <v>125</v>
      </c>
      <c r="AU117" s="79" t="s">
        <v>126</v>
      </c>
      <c r="AV117" s="82">
        <v>6094373037356</v>
      </c>
      <c r="AX117" s="82">
        <v>2025092082794010</v>
      </c>
      <c r="AY117" s="79" t="s">
        <v>196</v>
      </c>
      <c r="AZ117" s="79" t="s">
        <v>128</v>
      </c>
      <c r="BA117" s="79" t="s">
        <v>129</v>
      </c>
      <c r="BB117" s="79" t="s">
        <v>130</v>
      </c>
      <c r="BC117" s="79" t="s">
        <v>131</v>
      </c>
      <c r="BE117" s="79" t="s">
        <v>132</v>
      </c>
    </row>
    <row r="118" spans="2:57" x14ac:dyDescent="0.3">
      <c r="B118" s="22">
        <f t="shared" si="16"/>
        <v>113</v>
      </c>
      <c r="C118" s="109">
        <f t="shared" si="17"/>
        <v>45926</v>
      </c>
      <c r="D118" s="22">
        <f t="shared" si="18"/>
        <v>18050238381</v>
      </c>
      <c r="E118" s="22" t="str">
        <f t="shared" si="19"/>
        <v>PDE250059124</v>
      </c>
      <c r="F118" s="22" t="str">
        <f t="shared" si="20"/>
        <v>양지영</v>
      </c>
      <c r="G118" s="22" t="str">
        <f t="shared" si="21"/>
        <v>목록(Manifest)</v>
      </c>
      <c r="H118" s="22">
        <f t="shared" si="22"/>
        <v>21</v>
      </c>
      <c r="I118" s="22">
        <f t="shared" si="23"/>
        <v>1</v>
      </c>
      <c r="J118" s="40">
        <f t="shared" si="24"/>
        <v>0.5</v>
      </c>
      <c r="K118" s="40">
        <f t="shared" si="25"/>
        <v>0.5</v>
      </c>
      <c r="L118" s="40">
        <f t="shared" si="26"/>
        <v>0.5</v>
      </c>
      <c r="M118" s="23" t="str">
        <f t="shared" si="27"/>
        <v>PDE250059124</v>
      </c>
      <c r="N118" s="73">
        <f t="shared" si="28"/>
        <v>6100</v>
      </c>
      <c r="O118" s="88">
        <f>VLOOKUP(G118,MAPPING!$B$3:$D$11,3,0)</f>
        <v>0</v>
      </c>
      <c r="P118" s="88">
        <f t="shared" si="29"/>
        <v>0</v>
      </c>
      <c r="Q118" s="88">
        <v>0</v>
      </c>
      <c r="R118" s="88" cm="1">
        <f t="array" ref="R118">IF(OR(ISNUMBER(SEARCH("대신대납",AE118)),ISNUMBER(SEARCH("대신 대납",AE118))),_xlfn.LET(
  _xlpm.s,AE118,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8" s="88">
        <f>IF(OR(ISNUMBER(SEARCH("대신대납",AE118)),ISNUMBER(SEARCH("대신 대납",AE118)),ISNUMBER(SEARCH("대신착불",AE118)),ISNUMBER(SEARCH("대신 착불",AE118))), 0,(I118*VLOOKUP(L118/I118,MAPPING!$B$22:$C$29,2,10)))</f>
        <v>0</v>
      </c>
      <c r="T118" s="88">
        <f>(IF(VLOOKUP(VLOOKUP(AK118,MAPPING!$B$15:$D$20,2,1),MAPPING!$C$15:$E$20,2,0)=7000,0,VLOOKUP(VLOOKUP(AK118,MAPPING!$B$15:$D$20,2,1),MAPPING!$C$15:$E$20,2,0)))</f>
        <v>0</v>
      </c>
      <c r="U118" s="88">
        <v>0</v>
      </c>
      <c r="V118" s="88">
        <f t="shared" si="30"/>
        <v>6100</v>
      </c>
      <c r="X118" s="107">
        <v>45926</v>
      </c>
      <c r="Y118" s="79" t="s">
        <v>123</v>
      </c>
      <c r="Z118" s="79">
        <v>18050238381</v>
      </c>
      <c r="AA118" s="79" t="s">
        <v>387</v>
      </c>
      <c r="AB118" s="79" t="s">
        <v>388</v>
      </c>
      <c r="AC118" s="79">
        <v>1045777596</v>
      </c>
      <c r="AD118" s="79">
        <v>50987</v>
      </c>
      <c r="AF118" s="79">
        <v>1</v>
      </c>
      <c r="AG118" s="79">
        <v>0.5</v>
      </c>
      <c r="AH118" s="79">
        <v>0.5</v>
      </c>
      <c r="AI118" s="79">
        <v>0.5</v>
      </c>
      <c r="AJ118" s="79" t="s">
        <v>48</v>
      </c>
      <c r="AK118" s="79">
        <v>21</v>
      </c>
      <c r="AL118" s="79" t="s">
        <v>124</v>
      </c>
      <c r="AM118" s="79" t="s">
        <v>124</v>
      </c>
      <c r="AN118" s="79" t="s">
        <v>124</v>
      </c>
      <c r="AQ118" s="79">
        <v>1123287</v>
      </c>
      <c r="AR118" s="79" t="s">
        <v>108</v>
      </c>
      <c r="AS118" s="79" t="s">
        <v>125</v>
      </c>
      <c r="AU118" s="79" t="s">
        <v>126</v>
      </c>
      <c r="AV118" s="82">
        <v>6094373037364</v>
      </c>
      <c r="AX118" s="82">
        <v>2025092195288680</v>
      </c>
      <c r="AY118" s="79" t="s">
        <v>196</v>
      </c>
      <c r="AZ118" s="79" t="s">
        <v>128</v>
      </c>
      <c r="BA118" s="79" t="s">
        <v>129</v>
      </c>
      <c r="BB118" s="79" t="s">
        <v>130</v>
      </c>
      <c r="BC118" s="79" t="s">
        <v>131</v>
      </c>
      <c r="BE118" s="79" t="s">
        <v>132</v>
      </c>
    </row>
    <row r="119" spans="2:57" x14ac:dyDescent="0.3">
      <c r="B119" s="22">
        <f t="shared" si="16"/>
        <v>114</v>
      </c>
      <c r="C119" s="109">
        <f t="shared" si="17"/>
        <v>45926</v>
      </c>
      <c r="D119" s="22">
        <f t="shared" si="18"/>
        <v>18050238381</v>
      </c>
      <c r="E119" s="22" t="str">
        <f t="shared" si="19"/>
        <v>PDE250059244</v>
      </c>
      <c r="F119" s="22" t="str">
        <f t="shared" si="20"/>
        <v>김민재</v>
      </c>
      <c r="G119" s="22" t="str">
        <f t="shared" si="21"/>
        <v>일반(목록배제,Normal-Manifest Exception)</v>
      </c>
      <c r="H119" s="22">
        <f t="shared" si="22"/>
        <v>45</v>
      </c>
      <c r="I119" s="22">
        <f t="shared" si="23"/>
        <v>1</v>
      </c>
      <c r="J119" s="40">
        <f t="shared" si="24"/>
        <v>1</v>
      </c>
      <c r="K119" s="40">
        <f t="shared" si="25"/>
        <v>0.5</v>
      </c>
      <c r="L119" s="40">
        <f t="shared" si="26"/>
        <v>1</v>
      </c>
      <c r="M119" s="23" t="str">
        <f t="shared" si="27"/>
        <v>PDE250059244</v>
      </c>
      <c r="N119" s="73">
        <f t="shared" si="28"/>
        <v>8650</v>
      </c>
      <c r="O119" s="88">
        <f>VLOOKUP(G119,MAPPING!$B$3:$D$11,3,0)</f>
        <v>1800</v>
      </c>
      <c r="P119" s="88">
        <f t="shared" si="29"/>
        <v>0</v>
      </c>
      <c r="Q119" s="88">
        <v>0</v>
      </c>
      <c r="R119" s="88" cm="1">
        <f t="array" ref="R119">IF(OR(ISNUMBER(SEARCH("대신대납",AE119)),ISNUMBER(SEARCH("대신 대납",AE119))),_xlfn.LET(
  _xlpm.s,AE119,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19" s="88">
        <f>IF(OR(ISNUMBER(SEARCH("대신대납",AE119)),ISNUMBER(SEARCH("대신 대납",AE119)),ISNUMBER(SEARCH("대신착불",AE119)),ISNUMBER(SEARCH("대신 착불",AE119))), 0,(I119*VLOOKUP(L119/I119,MAPPING!$B$22:$C$29,2,10)))</f>
        <v>0</v>
      </c>
      <c r="T119" s="88">
        <f>(IF(VLOOKUP(VLOOKUP(AK119,MAPPING!$B$15:$D$20,2,1),MAPPING!$C$15:$E$20,2,0)=7000,0,VLOOKUP(VLOOKUP(AK119,MAPPING!$B$15:$D$20,2,1),MAPPING!$C$15:$E$20,2,0)))</f>
        <v>0</v>
      </c>
      <c r="U119" s="88">
        <v>0</v>
      </c>
      <c r="V119" s="88">
        <f t="shared" si="30"/>
        <v>10450</v>
      </c>
      <c r="X119" s="107">
        <v>45926</v>
      </c>
      <c r="Y119" s="79" t="s">
        <v>123</v>
      </c>
      <c r="Z119" s="79">
        <v>18050238381</v>
      </c>
      <c r="AA119" s="79" t="s">
        <v>389</v>
      </c>
      <c r="AB119" s="79" t="s">
        <v>390</v>
      </c>
      <c r="AC119" s="79">
        <v>1094154688</v>
      </c>
      <c r="AD119" s="79">
        <v>51382</v>
      </c>
      <c r="AF119" s="79">
        <v>1</v>
      </c>
      <c r="AG119" s="79">
        <v>1</v>
      </c>
      <c r="AH119" s="79">
        <v>0.5</v>
      </c>
      <c r="AI119" s="79">
        <v>1</v>
      </c>
      <c r="AJ119" s="79" t="s">
        <v>49</v>
      </c>
      <c r="AK119" s="79">
        <v>45</v>
      </c>
      <c r="AL119" s="79" t="s">
        <v>124</v>
      </c>
      <c r="AM119" s="79" t="s">
        <v>124</v>
      </c>
      <c r="AN119" s="79" t="s">
        <v>124</v>
      </c>
      <c r="AQ119" s="79">
        <v>1123287</v>
      </c>
      <c r="AR119" s="79" t="s">
        <v>108</v>
      </c>
      <c r="AS119" s="79" t="s">
        <v>125</v>
      </c>
      <c r="AU119" s="79" t="s">
        <v>126</v>
      </c>
      <c r="AV119" s="82">
        <v>6094373039856</v>
      </c>
      <c r="AX119" s="82">
        <v>2025092382311430</v>
      </c>
      <c r="AY119" s="79" t="s">
        <v>196</v>
      </c>
      <c r="AZ119" s="79" t="s">
        <v>128</v>
      </c>
      <c r="BA119" s="79" t="s">
        <v>129</v>
      </c>
      <c r="BB119" s="79" t="s">
        <v>130</v>
      </c>
      <c r="BC119" s="79" t="s">
        <v>131</v>
      </c>
      <c r="BE119" s="79" t="s">
        <v>132</v>
      </c>
    </row>
    <row r="120" spans="2:57" x14ac:dyDescent="0.3">
      <c r="B120" s="22">
        <f t="shared" si="16"/>
        <v>115</v>
      </c>
      <c r="C120" s="109">
        <f t="shared" si="17"/>
        <v>45928</v>
      </c>
      <c r="D120" s="22">
        <f t="shared" si="18"/>
        <v>99431947834</v>
      </c>
      <c r="E120" s="22" t="str">
        <f t="shared" si="19"/>
        <v>PDE250060573</v>
      </c>
      <c r="F120" s="22" t="str">
        <f t="shared" si="20"/>
        <v>방두원</v>
      </c>
      <c r="G120" s="22" t="str">
        <f t="shared" si="21"/>
        <v>일반(목록배제,Normal-Manifest Exception)</v>
      </c>
      <c r="H120" s="22">
        <f t="shared" si="22"/>
        <v>45</v>
      </c>
      <c r="I120" s="22">
        <f t="shared" si="23"/>
        <v>1</v>
      </c>
      <c r="J120" s="40">
        <f t="shared" si="24"/>
        <v>1</v>
      </c>
      <c r="K120" s="40">
        <f t="shared" si="25"/>
        <v>0.5</v>
      </c>
      <c r="L120" s="40">
        <f t="shared" si="26"/>
        <v>1</v>
      </c>
      <c r="M120" s="23" t="str">
        <f t="shared" si="27"/>
        <v>PDE250060573</v>
      </c>
      <c r="N120" s="73">
        <f t="shared" si="28"/>
        <v>8650</v>
      </c>
      <c r="O120" s="88">
        <f>VLOOKUP(G120,MAPPING!$B$3:$D$11,3,0)</f>
        <v>1800</v>
      </c>
      <c r="P120" s="88">
        <f t="shared" si="29"/>
        <v>0</v>
      </c>
      <c r="Q120" s="88">
        <v>0</v>
      </c>
      <c r="R120" s="88" cm="1">
        <f t="array" ref="R120">IF(OR(ISNUMBER(SEARCH("대신대납",AE120)),ISNUMBER(SEARCH("대신 대납",AE120))),_xlfn.LET(
  _xlpm.s,AE120,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0" s="88">
        <f>IF(OR(ISNUMBER(SEARCH("대신대납",AE120)),ISNUMBER(SEARCH("대신 대납",AE120)),ISNUMBER(SEARCH("대신착불",AE120)),ISNUMBER(SEARCH("대신 착불",AE120))), 0,(I120*VLOOKUP(L120/I120,MAPPING!$B$22:$C$29,2,10)))</f>
        <v>0</v>
      </c>
      <c r="T120" s="88">
        <f>(IF(VLOOKUP(VLOOKUP(AK120,MAPPING!$B$15:$D$20,2,1),MAPPING!$C$15:$E$20,2,0)=7000,0,VLOOKUP(VLOOKUP(AK120,MAPPING!$B$15:$D$20,2,1),MAPPING!$C$15:$E$20,2,0)))</f>
        <v>0</v>
      </c>
      <c r="U120" s="88">
        <v>0</v>
      </c>
      <c r="V120" s="88">
        <f t="shared" si="30"/>
        <v>10450</v>
      </c>
      <c r="X120" s="107">
        <v>45928</v>
      </c>
      <c r="Y120" s="79" t="s">
        <v>123</v>
      </c>
      <c r="Z120" s="79">
        <v>99431947834</v>
      </c>
      <c r="AA120" s="79" t="s">
        <v>391</v>
      </c>
      <c r="AB120" s="79" t="s">
        <v>392</v>
      </c>
      <c r="AC120" s="79">
        <v>1051582037</v>
      </c>
      <c r="AD120" s="79">
        <v>3477</v>
      </c>
      <c r="AF120" s="79">
        <v>1</v>
      </c>
      <c r="AG120" s="79">
        <v>1</v>
      </c>
      <c r="AH120" s="79">
        <v>0.5</v>
      </c>
      <c r="AI120" s="79">
        <v>1</v>
      </c>
      <c r="AJ120" s="79" t="s">
        <v>49</v>
      </c>
      <c r="AK120" s="79">
        <v>45</v>
      </c>
      <c r="AL120" s="79" t="s">
        <v>124</v>
      </c>
      <c r="AM120" s="79" t="s">
        <v>124</v>
      </c>
      <c r="AN120" s="79" t="s">
        <v>124</v>
      </c>
      <c r="AQ120" s="79">
        <v>1123287</v>
      </c>
      <c r="AR120" s="79" t="s">
        <v>108</v>
      </c>
      <c r="AS120" s="79" t="s">
        <v>125</v>
      </c>
      <c r="AU120" s="79" t="s">
        <v>126</v>
      </c>
      <c r="AV120" s="82">
        <v>6094373042828</v>
      </c>
      <c r="AX120" s="82">
        <v>2025092655301120</v>
      </c>
      <c r="AY120" s="79" t="s">
        <v>141</v>
      </c>
      <c r="AZ120" s="79" t="s">
        <v>142</v>
      </c>
      <c r="BA120" s="79" t="s">
        <v>129</v>
      </c>
      <c r="BB120" s="79" t="s">
        <v>130</v>
      </c>
      <c r="BC120" s="79" t="s">
        <v>131</v>
      </c>
      <c r="BE120" s="79" t="s">
        <v>132</v>
      </c>
    </row>
    <row r="121" spans="2:57" x14ac:dyDescent="0.3">
      <c r="B121" s="22">
        <f t="shared" si="16"/>
        <v>116</v>
      </c>
      <c r="C121" s="109">
        <f t="shared" si="17"/>
        <v>45928</v>
      </c>
      <c r="D121" s="22">
        <f t="shared" si="18"/>
        <v>99431947834</v>
      </c>
      <c r="E121" s="22" t="str">
        <f t="shared" si="19"/>
        <v>PDE250057009</v>
      </c>
      <c r="F121" s="22" t="str">
        <f t="shared" si="20"/>
        <v>조수민</v>
      </c>
      <c r="G121" s="22" t="str">
        <f t="shared" si="21"/>
        <v>일반(목록배제,Normal-Manifest Exception)</v>
      </c>
      <c r="H121" s="22">
        <f t="shared" si="22"/>
        <v>5</v>
      </c>
      <c r="I121" s="22">
        <f t="shared" si="23"/>
        <v>1</v>
      </c>
      <c r="J121" s="40">
        <f t="shared" si="24"/>
        <v>0.5</v>
      </c>
      <c r="K121" s="40">
        <f t="shared" si="25"/>
        <v>0.5</v>
      </c>
      <c r="L121" s="40">
        <f t="shared" si="26"/>
        <v>0.5</v>
      </c>
      <c r="M121" s="23" t="str">
        <f t="shared" si="27"/>
        <v>PDE250057009</v>
      </c>
      <c r="N121" s="73">
        <f t="shared" si="28"/>
        <v>6100</v>
      </c>
      <c r="O121" s="88">
        <f>VLOOKUP(G121,MAPPING!$B$3:$D$11,3,0)</f>
        <v>1800</v>
      </c>
      <c r="P121" s="88">
        <f t="shared" si="29"/>
        <v>0</v>
      </c>
      <c r="Q121" s="88">
        <v>0</v>
      </c>
      <c r="R121" s="88" cm="1">
        <f t="array" ref="R121">IF(OR(ISNUMBER(SEARCH("대신대납",AE121)),ISNUMBER(SEARCH("대신 대납",AE121))),_xlfn.LET(
  _xlpm.s,AE121,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1" s="88">
        <f>IF(OR(ISNUMBER(SEARCH("대신대납",AE121)),ISNUMBER(SEARCH("대신 대납",AE121)),ISNUMBER(SEARCH("대신착불",AE121)),ISNUMBER(SEARCH("대신 착불",AE121))), 0,(I121*VLOOKUP(L121/I121,MAPPING!$B$22:$C$29,2,10)))</f>
        <v>0</v>
      </c>
      <c r="T121" s="88">
        <f>(IF(VLOOKUP(VLOOKUP(AK121,MAPPING!$B$15:$D$20,2,1),MAPPING!$C$15:$E$20,2,0)=7000,0,VLOOKUP(VLOOKUP(AK121,MAPPING!$B$15:$D$20,2,1),MAPPING!$C$15:$E$20,2,0)))</f>
        <v>0</v>
      </c>
      <c r="U121" s="88">
        <v>0</v>
      </c>
      <c r="V121" s="88">
        <f t="shared" si="30"/>
        <v>7900</v>
      </c>
      <c r="X121" s="107">
        <v>45928</v>
      </c>
      <c r="Y121" s="79" t="s">
        <v>123</v>
      </c>
      <c r="Z121" s="79">
        <v>99431947834</v>
      </c>
      <c r="AA121" s="79" t="s">
        <v>393</v>
      </c>
      <c r="AB121" s="79" t="s">
        <v>300</v>
      </c>
      <c r="AC121" s="79">
        <v>1094050990</v>
      </c>
      <c r="AD121" s="79">
        <v>47251</v>
      </c>
      <c r="AF121" s="79">
        <v>1</v>
      </c>
      <c r="AG121" s="79">
        <v>0.5</v>
      </c>
      <c r="AH121" s="79">
        <v>0.5</v>
      </c>
      <c r="AI121" s="79">
        <v>0.5</v>
      </c>
      <c r="AJ121" s="79" t="s">
        <v>49</v>
      </c>
      <c r="AK121" s="79">
        <v>5</v>
      </c>
      <c r="AL121" s="79" t="s">
        <v>124</v>
      </c>
      <c r="AM121" s="79" t="s">
        <v>124</v>
      </c>
      <c r="AN121" s="79" t="s">
        <v>124</v>
      </c>
      <c r="AQ121" s="79">
        <v>1123287</v>
      </c>
      <c r="AR121" s="79" t="s">
        <v>108</v>
      </c>
      <c r="AS121" s="79" t="s">
        <v>125</v>
      </c>
      <c r="AU121" s="79" t="s">
        <v>126</v>
      </c>
      <c r="AV121" s="82">
        <v>6094373027878</v>
      </c>
      <c r="AX121" s="82" t="s">
        <v>394</v>
      </c>
      <c r="AY121" s="79" t="s">
        <v>141</v>
      </c>
      <c r="AZ121" s="79" t="s">
        <v>142</v>
      </c>
      <c r="BA121" s="79" t="s">
        <v>129</v>
      </c>
      <c r="BB121" s="79" t="s">
        <v>130</v>
      </c>
      <c r="BC121" s="79" t="s">
        <v>131</v>
      </c>
      <c r="BE121" s="79" t="s">
        <v>132</v>
      </c>
    </row>
    <row r="122" spans="2:57" x14ac:dyDescent="0.3">
      <c r="B122" s="22">
        <f t="shared" si="16"/>
        <v>117</v>
      </c>
      <c r="C122" s="109">
        <f t="shared" si="17"/>
        <v>45928</v>
      </c>
      <c r="D122" s="22">
        <f t="shared" si="18"/>
        <v>99431947834</v>
      </c>
      <c r="E122" s="22" t="str">
        <f t="shared" si="19"/>
        <v>PDE250060574</v>
      </c>
      <c r="F122" s="22" t="str">
        <f t="shared" si="20"/>
        <v>한송이</v>
      </c>
      <c r="G122" s="22" t="str">
        <f t="shared" si="21"/>
        <v>목록(Manifest)</v>
      </c>
      <c r="H122" s="22">
        <f t="shared" si="22"/>
        <v>20</v>
      </c>
      <c r="I122" s="22">
        <f t="shared" si="23"/>
        <v>1</v>
      </c>
      <c r="J122" s="40">
        <f t="shared" si="24"/>
        <v>0.5</v>
      </c>
      <c r="K122" s="40">
        <f t="shared" si="25"/>
        <v>0.5</v>
      </c>
      <c r="L122" s="40">
        <f t="shared" si="26"/>
        <v>0.5</v>
      </c>
      <c r="M122" s="23" t="str">
        <f t="shared" si="27"/>
        <v>PDE250060574</v>
      </c>
      <c r="N122" s="73">
        <f t="shared" si="28"/>
        <v>6100</v>
      </c>
      <c r="O122" s="88">
        <f>VLOOKUP(G122,MAPPING!$B$3:$D$11,3,0)</f>
        <v>0</v>
      </c>
      <c r="P122" s="88">
        <f t="shared" si="29"/>
        <v>0</v>
      </c>
      <c r="Q122" s="88">
        <v>0</v>
      </c>
      <c r="R122" s="88" cm="1">
        <f t="array" ref="R122">IF(OR(ISNUMBER(SEARCH("대신대납",AE122)),ISNUMBER(SEARCH("대신 대납",AE122))),_xlfn.LET(
  _xlpm.s,AE122,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2" s="88">
        <f>IF(OR(ISNUMBER(SEARCH("대신대납",AE122)),ISNUMBER(SEARCH("대신 대납",AE122)),ISNUMBER(SEARCH("대신착불",AE122)),ISNUMBER(SEARCH("대신 착불",AE122))), 0,(I122*VLOOKUP(L122/I122,MAPPING!$B$22:$C$29,2,10)))</f>
        <v>0</v>
      </c>
      <c r="T122" s="88">
        <f>(IF(VLOOKUP(VLOOKUP(AK122,MAPPING!$B$15:$D$20,2,1),MAPPING!$C$15:$E$20,2,0)=7000,0,VLOOKUP(VLOOKUP(AK122,MAPPING!$B$15:$D$20,2,1),MAPPING!$C$15:$E$20,2,0)))</f>
        <v>0</v>
      </c>
      <c r="U122" s="88">
        <v>0</v>
      </c>
      <c r="V122" s="88">
        <f t="shared" si="30"/>
        <v>6100</v>
      </c>
      <c r="X122" s="107">
        <v>45928</v>
      </c>
      <c r="Y122" s="79" t="s">
        <v>123</v>
      </c>
      <c r="Z122" s="79">
        <v>99431947834</v>
      </c>
      <c r="AA122" s="79" t="s">
        <v>395</v>
      </c>
      <c r="AB122" s="79" t="s">
        <v>317</v>
      </c>
      <c r="AC122" s="79">
        <v>1099916426</v>
      </c>
      <c r="AD122" s="79">
        <v>17066</v>
      </c>
      <c r="AF122" s="79">
        <v>1</v>
      </c>
      <c r="AG122" s="79">
        <v>0.5</v>
      </c>
      <c r="AH122" s="79">
        <v>0.5</v>
      </c>
      <c r="AI122" s="79">
        <v>0.5</v>
      </c>
      <c r="AJ122" s="79" t="s">
        <v>48</v>
      </c>
      <c r="AK122" s="79">
        <v>20</v>
      </c>
      <c r="AL122" s="79" t="s">
        <v>124</v>
      </c>
      <c r="AM122" s="79" t="s">
        <v>124</v>
      </c>
      <c r="AN122" s="79" t="s">
        <v>124</v>
      </c>
      <c r="AQ122" s="79">
        <v>1123287</v>
      </c>
      <c r="AR122" s="79" t="s">
        <v>108</v>
      </c>
      <c r="AS122" s="79" t="s">
        <v>125</v>
      </c>
      <c r="AU122" s="79" t="s">
        <v>126</v>
      </c>
      <c r="AV122" s="82">
        <v>6094373042829</v>
      </c>
      <c r="AX122" s="82" t="s">
        <v>396</v>
      </c>
      <c r="AY122" s="79" t="s">
        <v>141</v>
      </c>
      <c r="AZ122" s="79" t="s">
        <v>142</v>
      </c>
      <c r="BA122" s="79" t="s">
        <v>129</v>
      </c>
      <c r="BB122" s="79" t="s">
        <v>130</v>
      </c>
      <c r="BC122" s="79" t="s">
        <v>131</v>
      </c>
      <c r="BE122" s="79" t="s">
        <v>132</v>
      </c>
    </row>
    <row r="123" spans="2:57" x14ac:dyDescent="0.3">
      <c r="B123" s="22">
        <f t="shared" si="16"/>
        <v>118</v>
      </c>
      <c r="C123" s="109">
        <f t="shared" si="17"/>
        <v>45928</v>
      </c>
      <c r="D123" s="22">
        <f t="shared" si="18"/>
        <v>99431947834</v>
      </c>
      <c r="E123" s="22" t="str">
        <f t="shared" si="19"/>
        <v>PDE250059380</v>
      </c>
      <c r="F123" s="22" t="str">
        <f t="shared" si="20"/>
        <v>황나임</v>
      </c>
      <c r="G123" s="22" t="str">
        <f t="shared" si="21"/>
        <v>일반(목록배제,Normal-Manifest Exception)</v>
      </c>
      <c r="H123" s="22">
        <f t="shared" si="22"/>
        <v>40</v>
      </c>
      <c r="I123" s="22">
        <f t="shared" si="23"/>
        <v>1</v>
      </c>
      <c r="J123" s="40">
        <f t="shared" si="24"/>
        <v>0.5</v>
      </c>
      <c r="K123" s="40">
        <f t="shared" si="25"/>
        <v>0.5</v>
      </c>
      <c r="L123" s="40">
        <f t="shared" si="26"/>
        <v>0.5</v>
      </c>
      <c r="M123" s="23" t="str">
        <f t="shared" si="27"/>
        <v>PDE250059380</v>
      </c>
      <c r="N123" s="73">
        <f t="shared" si="28"/>
        <v>6100</v>
      </c>
      <c r="O123" s="88">
        <f>VLOOKUP(G123,MAPPING!$B$3:$D$11,3,0)</f>
        <v>1800</v>
      </c>
      <c r="P123" s="88">
        <f t="shared" si="29"/>
        <v>0</v>
      </c>
      <c r="Q123" s="88">
        <v>0</v>
      </c>
      <c r="R123" s="88" cm="1">
        <f t="array" ref="R123">IF(OR(ISNUMBER(SEARCH("대신대납",AE123)),ISNUMBER(SEARCH("대신 대납",AE123))),_xlfn.LET(
  _xlpm.s,AE123,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3" s="88">
        <f>IF(OR(ISNUMBER(SEARCH("대신대납",AE123)),ISNUMBER(SEARCH("대신 대납",AE123)),ISNUMBER(SEARCH("대신착불",AE123)),ISNUMBER(SEARCH("대신 착불",AE123))), 0,(I123*VLOOKUP(L123/I123,MAPPING!$B$22:$C$29,2,10)))</f>
        <v>0</v>
      </c>
      <c r="T123" s="88">
        <f>(IF(VLOOKUP(VLOOKUP(AK123,MAPPING!$B$15:$D$20,2,1),MAPPING!$C$15:$E$20,2,0)=7000,0,VLOOKUP(VLOOKUP(AK123,MAPPING!$B$15:$D$20,2,1),MAPPING!$C$15:$E$20,2,0)))</f>
        <v>0</v>
      </c>
      <c r="U123" s="88">
        <v>0</v>
      </c>
      <c r="V123" s="88">
        <f t="shared" si="30"/>
        <v>7900</v>
      </c>
      <c r="X123" s="107">
        <v>45928</v>
      </c>
      <c r="Y123" s="79" t="s">
        <v>123</v>
      </c>
      <c r="Z123" s="79">
        <v>99431947834</v>
      </c>
      <c r="AA123" s="79" t="s">
        <v>397</v>
      </c>
      <c r="AB123" s="79" t="s">
        <v>398</v>
      </c>
      <c r="AC123" s="79">
        <v>1040188827</v>
      </c>
      <c r="AD123" s="79">
        <v>14762</v>
      </c>
      <c r="AF123" s="79">
        <v>1</v>
      </c>
      <c r="AG123" s="79">
        <v>0.5</v>
      </c>
      <c r="AH123" s="79">
        <v>0.5</v>
      </c>
      <c r="AI123" s="79">
        <v>0.5</v>
      </c>
      <c r="AJ123" s="79" t="s">
        <v>49</v>
      </c>
      <c r="AK123" s="79">
        <v>40</v>
      </c>
      <c r="AL123" s="79" t="s">
        <v>124</v>
      </c>
      <c r="AM123" s="79" t="s">
        <v>124</v>
      </c>
      <c r="AN123" s="79" t="s">
        <v>124</v>
      </c>
      <c r="AQ123" s="79">
        <v>1123287</v>
      </c>
      <c r="AR123" s="79" t="s">
        <v>108</v>
      </c>
      <c r="AS123" s="79" t="s">
        <v>125</v>
      </c>
      <c r="AU123" s="79" t="s">
        <v>126</v>
      </c>
      <c r="AV123" s="82">
        <v>6094373040525</v>
      </c>
      <c r="AX123" s="82">
        <v>2025092525791470</v>
      </c>
      <c r="AY123" s="79" t="s">
        <v>141</v>
      </c>
      <c r="AZ123" s="79" t="s">
        <v>142</v>
      </c>
      <c r="BA123" s="79" t="s">
        <v>129</v>
      </c>
      <c r="BB123" s="79" t="s">
        <v>130</v>
      </c>
      <c r="BC123" s="79" t="s">
        <v>131</v>
      </c>
      <c r="BE123" s="79" t="s">
        <v>132</v>
      </c>
    </row>
    <row r="124" spans="2:57" x14ac:dyDescent="0.3">
      <c r="B124" s="22">
        <f t="shared" si="16"/>
        <v>119</v>
      </c>
      <c r="C124" s="109">
        <f t="shared" si="17"/>
        <v>45928</v>
      </c>
      <c r="D124" s="22">
        <f t="shared" si="18"/>
        <v>99431947834</v>
      </c>
      <c r="E124" s="22" t="str">
        <f t="shared" si="19"/>
        <v>PDE250059520</v>
      </c>
      <c r="F124" s="22" t="str">
        <f t="shared" si="20"/>
        <v>이은경</v>
      </c>
      <c r="G124" s="22" t="str">
        <f t="shared" si="21"/>
        <v>선별(검사,Manifest-Inspection)</v>
      </c>
      <c r="H124" s="22">
        <f t="shared" si="22"/>
        <v>122.85</v>
      </c>
      <c r="I124" s="22">
        <f t="shared" si="23"/>
        <v>1</v>
      </c>
      <c r="J124" s="40">
        <f t="shared" si="24"/>
        <v>1</v>
      </c>
      <c r="K124" s="40">
        <f t="shared" si="25"/>
        <v>0.5</v>
      </c>
      <c r="L124" s="40">
        <f t="shared" si="26"/>
        <v>1</v>
      </c>
      <c r="M124" s="23" t="str">
        <f t="shared" si="27"/>
        <v>PDE250059520</v>
      </c>
      <c r="N124" s="73">
        <f t="shared" si="28"/>
        <v>8650</v>
      </c>
      <c r="O124" s="88">
        <f>VLOOKUP(G124,MAPPING!$B$3:$D$11,3,0)</f>
        <v>0</v>
      </c>
      <c r="P124" s="88">
        <f t="shared" si="29"/>
        <v>0</v>
      </c>
      <c r="Q124" s="88">
        <v>0</v>
      </c>
      <c r="R124" s="88" cm="1">
        <f t="array" ref="R124">IF(OR(ISNUMBER(SEARCH("대신대납",AE124)),ISNUMBER(SEARCH("대신 대납",AE124))),_xlfn.LET(
  _xlpm.s,AE124,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4" s="88">
        <f>IF(OR(ISNUMBER(SEARCH("대신대납",AE124)),ISNUMBER(SEARCH("대신 대납",AE124)),ISNUMBER(SEARCH("대신착불",AE124)),ISNUMBER(SEARCH("대신 착불",AE124))), 0,(I124*VLOOKUP(L124/I124,MAPPING!$B$22:$C$29,2,10)))</f>
        <v>0</v>
      </c>
      <c r="T124" s="88">
        <f>(IF(VLOOKUP(VLOOKUP(AK124,MAPPING!$B$15:$D$20,2,1),MAPPING!$C$15:$E$20,2,0)=7000,0,VLOOKUP(VLOOKUP(AK124,MAPPING!$B$15:$D$20,2,1),MAPPING!$C$15:$E$20,2,0)))</f>
        <v>0</v>
      </c>
      <c r="U124" s="88">
        <v>0</v>
      </c>
      <c r="V124" s="88">
        <f t="shared" si="30"/>
        <v>8650</v>
      </c>
      <c r="X124" s="107">
        <v>45928</v>
      </c>
      <c r="Y124" s="79" t="s">
        <v>123</v>
      </c>
      <c r="Z124" s="79">
        <v>99431947834</v>
      </c>
      <c r="AA124" s="79" t="s">
        <v>399</v>
      </c>
      <c r="AB124" s="79" t="s">
        <v>222</v>
      </c>
      <c r="AC124" s="79">
        <v>1058305759</v>
      </c>
      <c r="AD124" s="79">
        <v>21641</v>
      </c>
      <c r="AF124" s="79">
        <v>1</v>
      </c>
      <c r="AG124" s="79">
        <v>1</v>
      </c>
      <c r="AH124" s="79">
        <v>0.5</v>
      </c>
      <c r="AI124" s="79">
        <v>1</v>
      </c>
      <c r="AJ124" s="79" t="s">
        <v>57</v>
      </c>
      <c r="AK124" s="79">
        <v>122.85</v>
      </c>
      <c r="AL124" s="79" t="s">
        <v>124</v>
      </c>
      <c r="AQ124" s="79">
        <v>1123287</v>
      </c>
      <c r="AR124" s="79" t="s">
        <v>108</v>
      </c>
      <c r="AS124" s="79" t="s">
        <v>125</v>
      </c>
      <c r="AU124" s="79" t="s">
        <v>126</v>
      </c>
      <c r="AV124" s="82">
        <v>6094373040613</v>
      </c>
      <c r="AX124" s="82" t="s">
        <v>400</v>
      </c>
      <c r="AY124" s="79" t="s">
        <v>141</v>
      </c>
      <c r="AZ124" s="79" t="s">
        <v>142</v>
      </c>
      <c r="BA124" s="79" t="s">
        <v>129</v>
      </c>
      <c r="BB124" s="79" t="s">
        <v>130</v>
      </c>
      <c r="BC124" s="79" t="s">
        <v>131</v>
      </c>
      <c r="BE124" s="79" t="s">
        <v>132</v>
      </c>
    </row>
    <row r="125" spans="2:57" x14ac:dyDescent="0.3">
      <c r="B125" s="22">
        <f t="shared" si="16"/>
        <v>120</v>
      </c>
      <c r="C125" s="109">
        <f t="shared" si="17"/>
        <v>45928</v>
      </c>
      <c r="D125" s="22">
        <f t="shared" si="18"/>
        <v>99431947834</v>
      </c>
      <c r="E125" s="22" t="str">
        <f t="shared" si="19"/>
        <v>PDE250059521</v>
      </c>
      <c r="F125" s="22" t="str">
        <f t="shared" si="20"/>
        <v>주민정</v>
      </c>
      <c r="G125" s="22" t="str">
        <f t="shared" si="21"/>
        <v>목록(Manifest)</v>
      </c>
      <c r="H125" s="22">
        <f t="shared" si="22"/>
        <v>58.44</v>
      </c>
      <c r="I125" s="22">
        <f t="shared" si="23"/>
        <v>1</v>
      </c>
      <c r="J125" s="40">
        <f t="shared" si="24"/>
        <v>1</v>
      </c>
      <c r="K125" s="40">
        <f t="shared" si="25"/>
        <v>0.5</v>
      </c>
      <c r="L125" s="40">
        <f t="shared" si="26"/>
        <v>1</v>
      </c>
      <c r="M125" s="23" t="str">
        <f t="shared" si="27"/>
        <v>PDE250059521</v>
      </c>
      <c r="N125" s="73">
        <f t="shared" si="28"/>
        <v>8650</v>
      </c>
      <c r="O125" s="88">
        <f>VLOOKUP(G125,MAPPING!$B$3:$D$11,3,0)</f>
        <v>0</v>
      </c>
      <c r="P125" s="88">
        <f t="shared" si="29"/>
        <v>0</v>
      </c>
      <c r="Q125" s="88">
        <v>0</v>
      </c>
      <c r="R125" s="88" cm="1">
        <f t="array" ref="R125">IF(OR(ISNUMBER(SEARCH("대신대납",AE125)),ISNUMBER(SEARCH("대신 대납",AE125))),_xlfn.LET(
  _xlpm.s,AE125,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5" s="88">
        <f>IF(OR(ISNUMBER(SEARCH("대신대납",AE125)),ISNUMBER(SEARCH("대신 대납",AE125)),ISNUMBER(SEARCH("대신착불",AE125)),ISNUMBER(SEARCH("대신 착불",AE125))), 0,(I125*VLOOKUP(L125/I125,MAPPING!$B$22:$C$29,2,10)))</f>
        <v>0</v>
      </c>
      <c r="T125" s="88">
        <f>(IF(VLOOKUP(VLOOKUP(AK125,MAPPING!$B$15:$D$20,2,1),MAPPING!$C$15:$E$20,2,0)=7000,0,VLOOKUP(VLOOKUP(AK125,MAPPING!$B$15:$D$20,2,1),MAPPING!$C$15:$E$20,2,0)))</f>
        <v>0</v>
      </c>
      <c r="U125" s="88">
        <v>0</v>
      </c>
      <c r="V125" s="88">
        <f t="shared" si="30"/>
        <v>8650</v>
      </c>
      <c r="X125" s="107">
        <v>45928</v>
      </c>
      <c r="Y125" s="79" t="s">
        <v>123</v>
      </c>
      <c r="Z125" s="79">
        <v>99431947834</v>
      </c>
      <c r="AA125" s="79" t="s">
        <v>401</v>
      </c>
      <c r="AB125" s="79" t="s">
        <v>259</v>
      </c>
      <c r="AC125" s="79">
        <v>1083924558</v>
      </c>
      <c r="AD125" s="79">
        <v>46078</v>
      </c>
      <c r="AF125" s="79">
        <v>1</v>
      </c>
      <c r="AG125" s="79">
        <v>1</v>
      </c>
      <c r="AH125" s="79">
        <v>0.5</v>
      </c>
      <c r="AI125" s="79">
        <v>1</v>
      </c>
      <c r="AJ125" s="79" t="s">
        <v>48</v>
      </c>
      <c r="AK125" s="79">
        <v>58.44</v>
      </c>
      <c r="AL125" s="79" t="s">
        <v>124</v>
      </c>
      <c r="AM125" s="79" t="s">
        <v>124</v>
      </c>
      <c r="AN125" s="79" t="s">
        <v>124</v>
      </c>
      <c r="AQ125" s="79">
        <v>1123287</v>
      </c>
      <c r="AR125" s="79" t="s">
        <v>108</v>
      </c>
      <c r="AS125" s="79" t="s">
        <v>125</v>
      </c>
      <c r="AU125" s="79" t="s">
        <v>126</v>
      </c>
      <c r="AV125" s="82">
        <v>6094373040614</v>
      </c>
      <c r="AX125" s="82" t="s">
        <v>402</v>
      </c>
      <c r="AY125" s="79" t="s">
        <v>141</v>
      </c>
      <c r="AZ125" s="79" t="s">
        <v>142</v>
      </c>
      <c r="BA125" s="79" t="s">
        <v>129</v>
      </c>
      <c r="BB125" s="79" t="s">
        <v>130</v>
      </c>
      <c r="BC125" s="79" t="s">
        <v>131</v>
      </c>
      <c r="BE125" s="79" t="s">
        <v>132</v>
      </c>
    </row>
    <row r="126" spans="2:57" x14ac:dyDescent="0.3">
      <c r="B126" s="22">
        <f t="shared" si="16"/>
        <v>121</v>
      </c>
      <c r="C126" s="109">
        <f t="shared" si="17"/>
        <v>45928</v>
      </c>
      <c r="D126" s="22">
        <f t="shared" si="18"/>
        <v>99431947834</v>
      </c>
      <c r="E126" s="22" t="str">
        <f t="shared" si="19"/>
        <v>PDE250059522</v>
      </c>
      <c r="F126" s="22" t="str">
        <f t="shared" si="20"/>
        <v>추윤영</v>
      </c>
      <c r="G126" s="22" t="str">
        <f t="shared" si="21"/>
        <v>목록(Manifest)</v>
      </c>
      <c r="H126" s="22">
        <f t="shared" si="22"/>
        <v>58.44</v>
      </c>
      <c r="I126" s="22">
        <f t="shared" si="23"/>
        <v>1</v>
      </c>
      <c r="J126" s="40">
        <f t="shared" si="24"/>
        <v>1</v>
      </c>
      <c r="K126" s="40">
        <f t="shared" si="25"/>
        <v>0.5</v>
      </c>
      <c r="L126" s="40">
        <f t="shared" si="26"/>
        <v>1</v>
      </c>
      <c r="M126" s="23" t="str">
        <f t="shared" si="27"/>
        <v>PDE250059522</v>
      </c>
      <c r="N126" s="73">
        <f t="shared" si="28"/>
        <v>8650</v>
      </c>
      <c r="O126" s="88">
        <f>VLOOKUP(G126,MAPPING!$B$3:$D$11,3,0)</f>
        <v>0</v>
      </c>
      <c r="P126" s="88">
        <f t="shared" si="29"/>
        <v>0</v>
      </c>
      <c r="Q126" s="88">
        <v>0</v>
      </c>
      <c r="R126" s="88" cm="1">
        <f t="array" ref="R126">IF(OR(ISNUMBER(SEARCH("대신대납",AE126)),ISNUMBER(SEARCH("대신 대납",AE126))),_xlfn.LET(
  _xlpm.s,AE126,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6" s="88">
        <f>IF(OR(ISNUMBER(SEARCH("대신대납",AE126)),ISNUMBER(SEARCH("대신 대납",AE126)),ISNUMBER(SEARCH("대신착불",AE126)),ISNUMBER(SEARCH("대신 착불",AE126))), 0,(I126*VLOOKUP(L126/I126,MAPPING!$B$22:$C$29,2,10)))</f>
        <v>0</v>
      </c>
      <c r="T126" s="88">
        <f>(IF(VLOOKUP(VLOOKUP(AK126,MAPPING!$B$15:$D$20,2,1),MAPPING!$C$15:$E$20,2,0)=7000,0,VLOOKUP(VLOOKUP(AK126,MAPPING!$B$15:$D$20,2,1),MAPPING!$C$15:$E$20,2,0)))</f>
        <v>0</v>
      </c>
      <c r="U126" s="88">
        <v>0</v>
      </c>
      <c r="V126" s="88">
        <f t="shared" si="30"/>
        <v>8650</v>
      </c>
      <c r="X126" s="107">
        <v>45928</v>
      </c>
      <c r="Y126" s="79" t="s">
        <v>123</v>
      </c>
      <c r="Z126" s="79">
        <v>99431947834</v>
      </c>
      <c r="AA126" s="79" t="s">
        <v>403</v>
      </c>
      <c r="AB126" s="79" t="s">
        <v>137</v>
      </c>
      <c r="AC126" s="79">
        <v>1097330985</v>
      </c>
      <c r="AD126" s="79">
        <v>46078</v>
      </c>
      <c r="AF126" s="79">
        <v>1</v>
      </c>
      <c r="AG126" s="79">
        <v>1</v>
      </c>
      <c r="AH126" s="79">
        <v>0.5</v>
      </c>
      <c r="AI126" s="79">
        <v>1</v>
      </c>
      <c r="AJ126" s="79" t="s">
        <v>48</v>
      </c>
      <c r="AK126" s="79">
        <v>58.44</v>
      </c>
      <c r="AL126" s="79" t="s">
        <v>124</v>
      </c>
      <c r="AM126" s="79" t="s">
        <v>124</v>
      </c>
      <c r="AN126" s="79" t="s">
        <v>124</v>
      </c>
      <c r="AQ126" s="79">
        <v>1123287</v>
      </c>
      <c r="AR126" s="79" t="s">
        <v>108</v>
      </c>
      <c r="AS126" s="79" t="s">
        <v>125</v>
      </c>
      <c r="AU126" s="79" t="s">
        <v>126</v>
      </c>
      <c r="AV126" s="82">
        <v>6094373040615</v>
      </c>
      <c r="AX126" s="82" t="s">
        <v>404</v>
      </c>
      <c r="AY126" s="79" t="s">
        <v>141</v>
      </c>
      <c r="AZ126" s="79" t="s">
        <v>142</v>
      </c>
      <c r="BA126" s="79" t="s">
        <v>129</v>
      </c>
      <c r="BB126" s="79" t="s">
        <v>130</v>
      </c>
      <c r="BC126" s="79" t="s">
        <v>131</v>
      </c>
      <c r="BE126" s="79" t="s">
        <v>132</v>
      </c>
    </row>
    <row r="127" spans="2:57" x14ac:dyDescent="0.3">
      <c r="B127" s="22">
        <f t="shared" si="16"/>
        <v>122</v>
      </c>
      <c r="C127" s="109">
        <f t="shared" si="17"/>
        <v>45928</v>
      </c>
      <c r="D127" s="22">
        <f t="shared" si="18"/>
        <v>99431947834</v>
      </c>
      <c r="E127" s="22" t="str">
        <f t="shared" si="19"/>
        <v>PDE250059523</v>
      </c>
      <c r="F127" s="22" t="str">
        <f t="shared" si="20"/>
        <v>김영</v>
      </c>
      <c r="G127" s="22" t="str">
        <f t="shared" si="21"/>
        <v>일반(목록배제,Normal-Manifest Exception)</v>
      </c>
      <c r="H127" s="22">
        <f t="shared" si="22"/>
        <v>98.99</v>
      </c>
      <c r="I127" s="22">
        <f t="shared" si="23"/>
        <v>1</v>
      </c>
      <c r="J127" s="40">
        <f t="shared" si="24"/>
        <v>1</v>
      </c>
      <c r="K127" s="40">
        <f t="shared" si="25"/>
        <v>0.5</v>
      </c>
      <c r="L127" s="40">
        <f t="shared" si="26"/>
        <v>1</v>
      </c>
      <c r="M127" s="23" t="str">
        <f t="shared" si="27"/>
        <v>PDE250059523</v>
      </c>
      <c r="N127" s="73">
        <f t="shared" si="28"/>
        <v>8650</v>
      </c>
      <c r="O127" s="88">
        <f>VLOOKUP(G127,MAPPING!$B$3:$D$11,3,0)</f>
        <v>1800</v>
      </c>
      <c r="P127" s="88">
        <f t="shared" si="29"/>
        <v>0</v>
      </c>
      <c r="Q127" s="88">
        <v>0</v>
      </c>
      <c r="R127" s="88" cm="1">
        <f t="array" ref="R127">IF(OR(ISNUMBER(SEARCH("대신대납",AE127)),ISNUMBER(SEARCH("대신 대납",AE127))),_xlfn.LET(
  _xlpm.s,AE127,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7" s="88">
        <f>IF(OR(ISNUMBER(SEARCH("대신대납",AE127)),ISNUMBER(SEARCH("대신 대납",AE127)),ISNUMBER(SEARCH("대신착불",AE127)),ISNUMBER(SEARCH("대신 착불",AE127))), 0,(I127*VLOOKUP(L127/I127,MAPPING!$B$22:$C$29,2,10)))</f>
        <v>0</v>
      </c>
      <c r="T127" s="88">
        <f>(IF(VLOOKUP(VLOOKUP(AK127,MAPPING!$B$15:$D$20,2,1),MAPPING!$C$15:$E$20,2,0)=7000,0,VLOOKUP(VLOOKUP(AK127,MAPPING!$B$15:$D$20,2,1),MAPPING!$C$15:$E$20,2,0)))</f>
        <v>0</v>
      </c>
      <c r="U127" s="88">
        <v>0</v>
      </c>
      <c r="V127" s="88">
        <f t="shared" si="30"/>
        <v>10450</v>
      </c>
      <c r="X127" s="107">
        <v>45928</v>
      </c>
      <c r="Y127" s="79" t="s">
        <v>123</v>
      </c>
      <c r="Z127" s="79">
        <v>99431947834</v>
      </c>
      <c r="AA127" s="79" t="s">
        <v>405</v>
      </c>
      <c r="AB127" s="79" t="s">
        <v>144</v>
      </c>
      <c r="AC127" s="79">
        <v>1026745310</v>
      </c>
      <c r="AD127" s="79">
        <v>31406</v>
      </c>
      <c r="AF127" s="79">
        <v>1</v>
      </c>
      <c r="AG127" s="79">
        <v>1</v>
      </c>
      <c r="AH127" s="79">
        <v>0.5</v>
      </c>
      <c r="AI127" s="79">
        <v>1</v>
      </c>
      <c r="AJ127" s="79" t="s">
        <v>49</v>
      </c>
      <c r="AK127" s="79">
        <v>98.99</v>
      </c>
      <c r="AL127" s="79" t="s">
        <v>124</v>
      </c>
      <c r="AM127" s="79" t="s">
        <v>124</v>
      </c>
      <c r="AN127" s="79" t="s">
        <v>124</v>
      </c>
      <c r="AQ127" s="79">
        <v>1123287</v>
      </c>
      <c r="AR127" s="79" t="s">
        <v>108</v>
      </c>
      <c r="AS127" s="79" t="s">
        <v>125</v>
      </c>
      <c r="AU127" s="79" t="s">
        <v>126</v>
      </c>
      <c r="AV127" s="82">
        <v>6094373040616</v>
      </c>
      <c r="AX127" s="82" t="s">
        <v>406</v>
      </c>
      <c r="AY127" s="79" t="s">
        <v>141</v>
      </c>
      <c r="AZ127" s="79" t="s">
        <v>142</v>
      </c>
      <c r="BA127" s="79" t="s">
        <v>129</v>
      </c>
      <c r="BB127" s="79" t="s">
        <v>130</v>
      </c>
      <c r="BC127" s="79" t="s">
        <v>131</v>
      </c>
      <c r="BE127" s="79" t="s">
        <v>132</v>
      </c>
    </row>
    <row r="128" spans="2:57" x14ac:dyDescent="0.3">
      <c r="B128" s="22">
        <f t="shared" si="16"/>
        <v>123</v>
      </c>
      <c r="C128" s="109">
        <f t="shared" si="17"/>
        <v>45928</v>
      </c>
      <c r="D128" s="22">
        <f t="shared" si="18"/>
        <v>99431947834</v>
      </c>
      <c r="E128" s="22" t="str">
        <f t="shared" si="19"/>
        <v>PDE250059524</v>
      </c>
      <c r="F128" s="22" t="str">
        <f t="shared" si="20"/>
        <v>안혜영</v>
      </c>
      <c r="G128" s="22" t="str">
        <f t="shared" si="21"/>
        <v>일반(목록배제,Normal-Manifest Exception)</v>
      </c>
      <c r="H128" s="22">
        <f t="shared" si="22"/>
        <v>111.64</v>
      </c>
      <c r="I128" s="22">
        <f t="shared" si="23"/>
        <v>1</v>
      </c>
      <c r="J128" s="40">
        <f t="shared" si="24"/>
        <v>3</v>
      </c>
      <c r="K128" s="40">
        <f t="shared" si="25"/>
        <v>0.5</v>
      </c>
      <c r="L128" s="40">
        <f t="shared" si="26"/>
        <v>3</v>
      </c>
      <c r="M128" s="23" t="str">
        <f t="shared" si="27"/>
        <v>PDE250059524</v>
      </c>
      <c r="N128" s="73">
        <f t="shared" si="28"/>
        <v>18850</v>
      </c>
      <c r="O128" s="88">
        <f>VLOOKUP(G128,MAPPING!$B$3:$D$11,3,0)</f>
        <v>1800</v>
      </c>
      <c r="P128" s="88">
        <f t="shared" si="29"/>
        <v>0</v>
      </c>
      <c r="Q128" s="88">
        <v>0</v>
      </c>
      <c r="R128" s="88" cm="1">
        <f t="array" ref="R128">IF(OR(ISNUMBER(SEARCH("대신대납",AE128)),ISNUMBER(SEARCH("대신 대납",AE128))),_xlfn.LET(
  _xlpm.s,AE128,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8" s="88">
        <f>IF(OR(ISNUMBER(SEARCH("대신대납",AE128)),ISNUMBER(SEARCH("대신 대납",AE128)),ISNUMBER(SEARCH("대신착불",AE128)),ISNUMBER(SEARCH("대신 착불",AE128))), 0,(I128*VLOOKUP(L128/I128,MAPPING!$B$22:$C$29,2,10)))</f>
        <v>500</v>
      </c>
      <c r="T128" s="88">
        <f>(IF(VLOOKUP(VLOOKUP(AK128,MAPPING!$B$15:$D$20,2,1),MAPPING!$C$15:$E$20,2,0)=7000,0,VLOOKUP(VLOOKUP(AK128,MAPPING!$B$15:$D$20,2,1),MAPPING!$C$15:$E$20,2,0)))</f>
        <v>0</v>
      </c>
      <c r="U128" s="88">
        <v>0</v>
      </c>
      <c r="V128" s="88">
        <f t="shared" si="30"/>
        <v>21150</v>
      </c>
      <c r="X128" s="107">
        <v>45928</v>
      </c>
      <c r="Y128" s="79" t="s">
        <v>123</v>
      </c>
      <c r="Z128" s="79">
        <v>99431947834</v>
      </c>
      <c r="AA128" s="79" t="s">
        <v>407</v>
      </c>
      <c r="AB128" s="79" t="s">
        <v>408</v>
      </c>
      <c r="AC128" s="79">
        <v>1043172057</v>
      </c>
      <c r="AD128" s="79">
        <v>14647</v>
      </c>
      <c r="AF128" s="79">
        <v>1</v>
      </c>
      <c r="AG128" s="79">
        <v>3</v>
      </c>
      <c r="AH128" s="79">
        <v>0.5</v>
      </c>
      <c r="AI128" s="79">
        <v>3</v>
      </c>
      <c r="AJ128" s="79" t="s">
        <v>49</v>
      </c>
      <c r="AK128" s="79">
        <v>111.64</v>
      </c>
      <c r="AL128" s="79" t="s">
        <v>124</v>
      </c>
      <c r="AM128" s="79" t="s">
        <v>124</v>
      </c>
      <c r="AN128" s="79" t="s">
        <v>124</v>
      </c>
      <c r="AQ128" s="79">
        <v>1123287</v>
      </c>
      <c r="AR128" s="79" t="s">
        <v>108</v>
      </c>
      <c r="AS128" s="79" t="s">
        <v>125</v>
      </c>
      <c r="AU128" s="79" t="s">
        <v>126</v>
      </c>
      <c r="AV128" s="82">
        <v>6094373040617</v>
      </c>
      <c r="AX128" s="82" t="s">
        <v>409</v>
      </c>
      <c r="AY128" s="79" t="s">
        <v>141</v>
      </c>
      <c r="AZ128" s="79" t="s">
        <v>142</v>
      </c>
      <c r="BA128" s="79" t="s">
        <v>129</v>
      </c>
      <c r="BB128" s="79" t="s">
        <v>130</v>
      </c>
      <c r="BC128" s="79" t="s">
        <v>131</v>
      </c>
      <c r="BE128" s="79" t="s">
        <v>132</v>
      </c>
    </row>
    <row r="129" spans="2:57" x14ac:dyDescent="0.3">
      <c r="B129" s="22">
        <f t="shared" si="16"/>
        <v>124</v>
      </c>
      <c r="C129" s="109">
        <f t="shared" si="17"/>
        <v>45928</v>
      </c>
      <c r="D129" s="22">
        <f t="shared" si="18"/>
        <v>99431947834</v>
      </c>
      <c r="E129" s="22" t="str">
        <f t="shared" si="19"/>
        <v>PDE250059525</v>
      </c>
      <c r="F129" s="22" t="str">
        <f t="shared" si="20"/>
        <v>민태순</v>
      </c>
      <c r="G129" s="22" t="str">
        <f t="shared" si="21"/>
        <v>목록(Manifest)</v>
      </c>
      <c r="H129" s="22">
        <f t="shared" si="22"/>
        <v>63.25</v>
      </c>
      <c r="I129" s="22">
        <f t="shared" si="23"/>
        <v>1</v>
      </c>
      <c r="J129" s="40">
        <f t="shared" si="24"/>
        <v>1</v>
      </c>
      <c r="K129" s="40">
        <f t="shared" si="25"/>
        <v>0.5</v>
      </c>
      <c r="L129" s="40">
        <f t="shared" si="26"/>
        <v>1</v>
      </c>
      <c r="M129" s="23" t="str">
        <f t="shared" si="27"/>
        <v>PDE250059525</v>
      </c>
      <c r="N129" s="73">
        <f t="shared" si="28"/>
        <v>8650</v>
      </c>
      <c r="O129" s="88">
        <f>VLOOKUP(G129,MAPPING!$B$3:$D$11,3,0)</f>
        <v>0</v>
      </c>
      <c r="P129" s="88">
        <f t="shared" si="29"/>
        <v>0</v>
      </c>
      <c r="Q129" s="88">
        <v>0</v>
      </c>
      <c r="R129" s="88" cm="1">
        <f t="array" ref="R129">IF(OR(ISNUMBER(SEARCH("대신대납",AE129)),ISNUMBER(SEARCH("대신 대납",AE129))),_xlfn.LET(
  _xlpm.s,AE129,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29" s="88">
        <f>IF(OR(ISNUMBER(SEARCH("대신대납",AE129)),ISNUMBER(SEARCH("대신 대납",AE129)),ISNUMBER(SEARCH("대신착불",AE129)),ISNUMBER(SEARCH("대신 착불",AE129))), 0,(I129*VLOOKUP(L129/I129,MAPPING!$B$22:$C$29,2,10)))</f>
        <v>0</v>
      </c>
      <c r="T129" s="88">
        <f>(IF(VLOOKUP(VLOOKUP(AK129,MAPPING!$B$15:$D$20,2,1),MAPPING!$C$15:$E$20,2,0)=7000,0,VLOOKUP(VLOOKUP(AK129,MAPPING!$B$15:$D$20,2,1),MAPPING!$C$15:$E$20,2,0)))</f>
        <v>0</v>
      </c>
      <c r="U129" s="88">
        <v>0</v>
      </c>
      <c r="V129" s="88">
        <f t="shared" si="30"/>
        <v>8650</v>
      </c>
      <c r="X129" s="107">
        <v>45928</v>
      </c>
      <c r="Y129" s="79" t="s">
        <v>123</v>
      </c>
      <c r="Z129" s="79">
        <v>99431947834</v>
      </c>
      <c r="AA129" s="79" t="s">
        <v>410</v>
      </c>
      <c r="AB129" s="79" t="s">
        <v>151</v>
      </c>
      <c r="AC129" s="79">
        <v>1047529453</v>
      </c>
      <c r="AD129" s="79">
        <v>16815</v>
      </c>
      <c r="AF129" s="79">
        <v>1</v>
      </c>
      <c r="AG129" s="79">
        <v>1</v>
      </c>
      <c r="AH129" s="79">
        <v>0.5</v>
      </c>
      <c r="AI129" s="79">
        <v>1</v>
      </c>
      <c r="AJ129" s="79" t="s">
        <v>48</v>
      </c>
      <c r="AK129" s="79">
        <v>63.25</v>
      </c>
      <c r="AL129" s="79" t="s">
        <v>124</v>
      </c>
      <c r="AM129" s="79" t="s">
        <v>124</v>
      </c>
      <c r="AN129" s="79" t="s">
        <v>124</v>
      </c>
      <c r="AQ129" s="79">
        <v>1123287</v>
      </c>
      <c r="AR129" s="79" t="s">
        <v>108</v>
      </c>
      <c r="AS129" s="79" t="s">
        <v>125</v>
      </c>
      <c r="AU129" s="79" t="s">
        <v>126</v>
      </c>
      <c r="AV129" s="82">
        <v>6094373040618</v>
      </c>
      <c r="AX129" s="82" t="s">
        <v>411</v>
      </c>
      <c r="AY129" s="79" t="s">
        <v>141</v>
      </c>
      <c r="AZ129" s="79" t="s">
        <v>142</v>
      </c>
      <c r="BA129" s="79" t="s">
        <v>129</v>
      </c>
      <c r="BB129" s="79" t="s">
        <v>130</v>
      </c>
      <c r="BC129" s="79" t="s">
        <v>131</v>
      </c>
      <c r="BE129" s="79" t="s">
        <v>132</v>
      </c>
    </row>
    <row r="130" spans="2:57" x14ac:dyDescent="0.3">
      <c r="B130" s="22">
        <f t="shared" si="16"/>
        <v>125</v>
      </c>
      <c r="C130" s="109">
        <f t="shared" si="17"/>
        <v>45928</v>
      </c>
      <c r="D130" s="22">
        <f t="shared" si="18"/>
        <v>99431947834</v>
      </c>
      <c r="E130" s="22" t="str">
        <f t="shared" si="19"/>
        <v>PDE250059526</v>
      </c>
      <c r="F130" s="22" t="str">
        <f t="shared" si="20"/>
        <v>김규원</v>
      </c>
      <c r="G130" s="22" t="str">
        <f t="shared" si="21"/>
        <v>목록(Manifest)</v>
      </c>
      <c r="H130" s="22">
        <f t="shared" si="22"/>
        <v>75</v>
      </c>
      <c r="I130" s="22">
        <f t="shared" si="23"/>
        <v>1</v>
      </c>
      <c r="J130" s="40">
        <f t="shared" si="24"/>
        <v>0.5</v>
      </c>
      <c r="K130" s="40">
        <f t="shared" si="25"/>
        <v>0.5</v>
      </c>
      <c r="L130" s="40">
        <f t="shared" si="26"/>
        <v>0.5</v>
      </c>
      <c r="M130" s="23" t="str">
        <f t="shared" si="27"/>
        <v>PDE250059526</v>
      </c>
      <c r="N130" s="73">
        <f t="shared" si="28"/>
        <v>6100</v>
      </c>
      <c r="O130" s="88">
        <f>VLOOKUP(G130,MAPPING!$B$3:$D$11,3,0)</f>
        <v>0</v>
      </c>
      <c r="P130" s="88">
        <f t="shared" si="29"/>
        <v>0</v>
      </c>
      <c r="Q130" s="88">
        <v>0</v>
      </c>
      <c r="R130" s="88" cm="1">
        <f t="array" ref="R130">IF(OR(ISNUMBER(SEARCH("대신대납",AE130)),ISNUMBER(SEARCH("대신 대납",AE130))),_xlfn.LET(
  _xlpm.s,AE130,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0" s="88">
        <f>IF(OR(ISNUMBER(SEARCH("대신대납",AE130)),ISNUMBER(SEARCH("대신 대납",AE130)),ISNUMBER(SEARCH("대신착불",AE130)),ISNUMBER(SEARCH("대신 착불",AE130))), 0,(I130*VLOOKUP(L130/I130,MAPPING!$B$22:$C$29,2,10)))</f>
        <v>0</v>
      </c>
      <c r="T130" s="88">
        <f>(IF(VLOOKUP(VLOOKUP(AK130,MAPPING!$B$15:$D$20,2,1),MAPPING!$C$15:$E$20,2,0)=7000,0,VLOOKUP(VLOOKUP(AK130,MAPPING!$B$15:$D$20,2,1),MAPPING!$C$15:$E$20,2,0)))</f>
        <v>0</v>
      </c>
      <c r="U130" s="88">
        <v>0</v>
      </c>
      <c r="V130" s="88">
        <f t="shared" si="30"/>
        <v>6100</v>
      </c>
      <c r="X130" s="107">
        <v>45928</v>
      </c>
      <c r="Y130" s="79" t="s">
        <v>123</v>
      </c>
      <c r="Z130" s="79">
        <v>99431947834</v>
      </c>
      <c r="AA130" s="79" t="s">
        <v>412</v>
      </c>
      <c r="AB130" s="79" t="s">
        <v>413</v>
      </c>
      <c r="AC130" s="79">
        <v>1027129749</v>
      </c>
      <c r="AD130" s="79">
        <v>5366</v>
      </c>
      <c r="AF130" s="79">
        <v>1</v>
      </c>
      <c r="AG130" s="79">
        <v>0.5</v>
      </c>
      <c r="AH130" s="79">
        <v>0.5</v>
      </c>
      <c r="AI130" s="79">
        <v>0.5</v>
      </c>
      <c r="AJ130" s="79" t="s">
        <v>48</v>
      </c>
      <c r="AK130" s="79">
        <v>75</v>
      </c>
      <c r="AL130" s="79" t="s">
        <v>124</v>
      </c>
      <c r="AM130" s="79" t="s">
        <v>124</v>
      </c>
      <c r="AN130" s="79" t="s">
        <v>124</v>
      </c>
      <c r="AQ130" s="79">
        <v>1123287</v>
      </c>
      <c r="AR130" s="79" t="s">
        <v>108</v>
      </c>
      <c r="AS130" s="79" t="s">
        <v>125</v>
      </c>
      <c r="AU130" s="79" t="s">
        <v>126</v>
      </c>
      <c r="AV130" s="82">
        <v>6094373040619</v>
      </c>
      <c r="AX130" s="82">
        <v>2025092542542010</v>
      </c>
      <c r="AY130" s="79" t="s">
        <v>141</v>
      </c>
      <c r="AZ130" s="79" t="s">
        <v>142</v>
      </c>
      <c r="BA130" s="79" t="s">
        <v>129</v>
      </c>
      <c r="BB130" s="79" t="s">
        <v>130</v>
      </c>
      <c r="BC130" s="79" t="s">
        <v>131</v>
      </c>
      <c r="BE130" s="79" t="s">
        <v>132</v>
      </c>
    </row>
    <row r="131" spans="2:57" x14ac:dyDescent="0.3">
      <c r="B131" s="22">
        <f t="shared" si="16"/>
        <v>126</v>
      </c>
      <c r="C131" s="109">
        <f t="shared" si="17"/>
        <v>45928</v>
      </c>
      <c r="D131" s="22">
        <f t="shared" si="18"/>
        <v>99431947834</v>
      </c>
      <c r="E131" s="22" t="str">
        <f t="shared" si="19"/>
        <v>PDE250059374</v>
      </c>
      <c r="F131" s="22" t="str">
        <f t="shared" si="20"/>
        <v>김은숙</v>
      </c>
      <c r="G131" s="22" t="str">
        <f t="shared" si="21"/>
        <v>일반(목록배제,Normal-Manifest Exception)</v>
      </c>
      <c r="H131" s="22">
        <f t="shared" si="22"/>
        <v>30</v>
      </c>
      <c r="I131" s="22">
        <f t="shared" si="23"/>
        <v>1</v>
      </c>
      <c r="J131" s="40">
        <f t="shared" si="24"/>
        <v>0.5</v>
      </c>
      <c r="K131" s="40">
        <f t="shared" si="25"/>
        <v>0.5</v>
      </c>
      <c r="L131" s="40">
        <f t="shared" si="26"/>
        <v>0.5</v>
      </c>
      <c r="M131" s="23" t="str">
        <f t="shared" si="27"/>
        <v>PDE250059374</v>
      </c>
      <c r="N131" s="73">
        <f t="shared" si="28"/>
        <v>6100</v>
      </c>
      <c r="O131" s="88">
        <f>VLOOKUP(G131,MAPPING!$B$3:$D$11,3,0)</f>
        <v>1800</v>
      </c>
      <c r="P131" s="88">
        <f t="shared" si="29"/>
        <v>0</v>
      </c>
      <c r="Q131" s="88">
        <v>0</v>
      </c>
      <c r="R131" s="88" cm="1">
        <f t="array" ref="R131">IF(OR(ISNUMBER(SEARCH("대신대납",AE131)),ISNUMBER(SEARCH("대신 대납",AE131))),_xlfn.LET(
  _xlpm.s,AE131,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1" s="88">
        <f>IF(OR(ISNUMBER(SEARCH("대신대납",AE131)),ISNUMBER(SEARCH("대신 대납",AE131)),ISNUMBER(SEARCH("대신착불",AE131)),ISNUMBER(SEARCH("대신 착불",AE131))), 0,(I131*VLOOKUP(L131/I131,MAPPING!$B$22:$C$29,2,10)))</f>
        <v>0</v>
      </c>
      <c r="T131" s="88">
        <f>(IF(VLOOKUP(VLOOKUP(AK131,MAPPING!$B$15:$D$20,2,1),MAPPING!$C$15:$E$20,2,0)=7000,0,VLOOKUP(VLOOKUP(AK131,MAPPING!$B$15:$D$20,2,1),MAPPING!$C$15:$E$20,2,0)))</f>
        <v>0</v>
      </c>
      <c r="U131" s="88">
        <v>0</v>
      </c>
      <c r="V131" s="88">
        <f t="shared" si="30"/>
        <v>7900</v>
      </c>
      <c r="X131" s="107">
        <v>45928</v>
      </c>
      <c r="Y131" s="79" t="s">
        <v>123</v>
      </c>
      <c r="Z131" s="79">
        <v>99431947834</v>
      </c>
      <c r="AA131" s="79" t="s">
        <v>414</v>
      </c>
      <c r="AB131" s="79" t="s">
        <v>415</v>
      </c>
      <c r="AC131" s="79">
        <v>1064847381</v>
      </c>
      <c r="AD131" s="79">
        <v>10310</v>
      </c>
      <c r="AF131" s="79">
        <v>1</v>
      </c>
      <c r="AG131" s="79">
        <v>0.5</v>
      </c>
      <c r="AH131" s="79">
        <v>0.5</v>
      </c>
      <c r="AI131" s="79">
        <v>0.5</v>
      </c>
      <c r="AJ131" s="79" t="s">
        <v>49</v>
      </c>
      <c r="AK131" s="79">
        <v>30</v>
      </c>
      <c r="AL131" s="79" t="s">
        <v>124</v>
      </c>
      <c r="AM131" s="79" t="s">
        <v>124</v>
      </c>
      <c r="AN131" s="79" t="s">
        <v>124</v>
      </c>
      <c r="AQ131" s="79">
        <v>1123287</v>
      </c>
      <c r="AR131" s="79" t="s">
        <v>108</v>
      </c>
      <c r="AS131" s="79" t="s">
        <v>125</v>
      </c>
      <c r="AU131" s="79" t="s">
        <v>126</v>
      </c>
      <c r="AV131" s="82">
        <v>6094373040519</v>
      </c>
      <c r="AX131" s="82">
        <v>2025092224459470</v>
      </c>
      <c r="AY131" s="79" t="s">
        <v>141</v>
      </c>
      <c r="AZ131" s="79" t="s">
        <v>142</v>
      </c>
      <c r="BA131" s="79" t="s">
        <v>129</v>
      </c>
      <c r="BB131" s="79" t="s">
        <v>130</v>
      </c>
      <c r="BC131" s="79" t="s">
        <v>131</v>
      </c>
      <c r="BE131" s="79" t="s">
        <v>132</v>
      </c>
    </row>
    <row r="132" spans="2:57" x14ac:dyDescent="0.3">
      <c r="B132" s="22">
        <f t="shared" si="16"/>
        <v>127</v>
      </c>
      <c r="C132" s="109">
        <f t="shared" si="17"/>
        <v>45928</v>
      </c>
      <c r="D132" s="22">
        <f t="shared" si="18"/>
        <v>99431947834</v>
      </c>
      <c r="E132" s="22" t="str">
        <f t="shared" si="19"/>
        <v>PDE250059375</v>
      </c>
      <c r="F132" s="22" t="str">
        <f t="shared" si="20"/>
        <v>이상옥</v>
      </c>
      <c r="G132" s="22" t="str">
        <f t="shared" si="21"/>
        <v>일반(목록배제,Normal-Manifest Exception)</v>
      </c>
      <c r="H132" s="22">
        <f t="shared" si="22"/>
        <v>40</v>
      </c>
      <c r="I132" s="22">
        <f t="shared" si="23"/>
        <v>1</v>
      </c>
      <c r="J132" s="40">
        <f t="shared" si="24"/>
        <v>0.5</v>
      </c>
      <c r="K132" s="40">
        <f t="shared" si="25"/>
        <v>0.5</v>
      </c>
      <c r="L132" s="40">
        <f t="shared" si="26"/>
        <v>0.5</v>
      </c>
      <c r="M132" s="23" t="str">
        <f t="shared" si="27"/>
        <v>PDE250059375</v>
      </c>
      <c r="N132" s="73">
        <f t="shared" si="28"/>
        <v>6100</v>
      </c>
      <c r="O132" s="88">
        <f>VLOOKUP(G132,MAPPING!$B$3:$D$11,3,0)</f>
        <v>1800</v>
      </c>
      <c r="P132" s="88">
        <f t="shared" si="29"/>
        <v>0</v>
      </c>
      <c r="Q132" s="88">
        <v>0</v>
      </c>
      <c r="R132" s="88" cm="1">
        <f t="array" ref="R132">IF(OR(ISNUMBER(SEARCH("대신대납",AE132)),ISNUMBER(SEARCH("대신 대납",AE132))),_xlfn.LET(
  _xlpm.s,AE132,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2" s="88">
        <f>IF(OR(ISNUMBER(SEARCH("대신대납",AE132)),ISNUMBER(SEARCH("대신 대납",AE132)),ISNUMBER(SEARCH("대신착불",AE132)),ISNUMBER(SEARCH("대신 착불",AE132))), 0,(I132*VLOOKUP(L132/I132,MAPPING!$B$22:$C$29,2,10)))</f>
        <v>0</v>
      </c>
      <c r="T132" s="88">
        <f>(IF(VLOOKUP(VLOOKUP(AK132,MAPPING!$B$15:$D$20,2,1),MAPPING!$C$15:$E$20,2,0)=7000,0,VLOOKUP(VLOOKUP(AK132,MAPPING!$B$15:$D$20,2,1),MAPPING!$C$15:$E$20,2,0)))</f>
        <v>0</v>
      </c>
      <c r="U132" s="88">
        <v>0</v>
      </c>
      <c r="V132" s="88">
        <f t="shared" si="30"/>
        <v>7900</v>
      </c>
      <c r="X132" s="107">
        <v>45928</v>
      </c>
      <c r="Y132" s="79" t="s">
        <v>123</v>
      </c>
      <c r="Z132" s="79">
        <v>99431947834</v>
      </c>
      <c r="AA132" s="79" t="s">
        <v>416</v>
      </c>
      <c r="AB132" s="79" t="s">
        <v>417</v>
      </c>
      <c r="AC132" s="79">
        <v>1037693564</v>
      </c>
      <c r="AD132" s="79">
        <v>8862</v>
      </c>
      <c r="AF132" s="79">
        <v>1</v>
      </c>
      <c r="AG132" s="79">
        <v>0.5</v>
      </c>
      <c r="AH132" s="79">
        <v>0.5</v>
      </c>
      <c r="AI132" s="79">
        <v>0.5</v>
      </c>
      <c r="AJ132" s="79" t="s">
        <v>49</v>
      </c>
      <c r="AK132" s="79">
        <v>40</v>
      </c>
      <c r="AL132" s="79" t="s">
        <v>124</v>
      </c>
      <c r="AM132" s="79" t="s">
        <v>124</v>
      </c>
      <c r="AN132" s="79" t="s">
        <v>124</v>
      </c>
      <c r="AQ132" s="79">
        <v>1123287</v>
      </c>
      <c r="AR132" s="79" t="s">
        <v>108</v>
      </c>
      <c r="AS132" s="79" t="s">
        <v>125</v>
      </c>
      <c r="AU132" s="79" t="s">
        <v>126</v>
      </c>
      <c r="AV132" s="82">
        <v>6094373040520</v>
      </c>
      <c r="AX132" s="82">
        <v>2025092229726950</v>
      </c>
      <c r="AY132" s="79" t="s">
        <v>141</v>
      </c>
      <c r="AZ132" s="79" t="s">
        <v>142</v>
      </c>
      <c r="BA132" s="79" t="s">
        <v>129</v>
      </c>
      <c r="BB132" s="79" t="s">
        <v>130</v>
      </c>
      <c r="BC132" s="79" t="s">
        <v>131</v>
      </c>
      <c r="BE132" s="79" t="s">
        <v>132</v>
      </c>
    </row>
    <row r="133" spans="2:57" x14ac:dyDescent="0.3">
      <c r="B133" s="22">
        <f t="shared" si="16"/>
        <v>128</v>
      </c>
      <c r="C133" s="109">
        <f t="shared" si="17"/>
        <v>45928</v>
      </c>
      <c r="D133" s="22">
        <f t="shared" si="18"/>
        <v>99431947834</v>
      </c>
      <c r="E133" s="22" t="str">
        <f t="shared" si="19"/>
        <v>PDE250059376</v>
      </c>
      <c r="F133" s="22" t="str">
        <f t="shared" si="20"/>
        <v>신유정</v>
      </c>
      <c r="G133" s="22" t="str">
        <f t="shared" si="21"/>
        <v>일반(목록배제,Normal-Manifest Exception)</v>
      </c>
      <c r="H133" s="22">
        <f t="shared" si="22"/>
        <v>45</v>
      </c>
      <c r="I133" s="22">
        <f t="shared" si="23"/>
        <v>1</v>
      </c>
      <c r="J133" s="40">
        <f t="shared" si="24"/>
        <v>1</v>
      </c>
      <c r="K133" s="40">
        <f t="shared" si="25"/>
        <v>0.5</v>
      </c>
      <c r="L133" s="40">
        <f t="shared" si="26"/>
        <v>1</v>
      </c>
      <c r="M133" s="23" t="str">
        <f t="shared" si="27"/>
        <v>PDE250059376</v>
      </c>
      <c r="N133" s="73">
        <f t="shared" si="28"/>
        <v>8650</v>
      </c>
      <c r="O133" s="88">
        <f>VLOOKUP(G133,MAPPING!$B$3:$D$11,3,0)</f>
        <v>1800</v>
      </c>
      <c r="P133" s="88">
        <f t="shared" si="29"/>
        <v>0</v>
      </c>
      <c r="Q133" s="88">
        <v>0</v>
      </c>
      <c r="R133" s="88" cm="1">
        <f t="array" ref="R133">IF(OR(ISNUMBER(SEARCH("대신대납",AE133)),ISNUMBER(SEARCH("대신 대납",AE133))),_xlfn.LET(
  _xlpm.s,AE133,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3" s="88">
        <f>IF(OR(ISNUMBER(SEARCH("대신대납",AE133)),ISNUMBER(SEARCH("대신 대납",AE133)),ISNUMBER(SEARCH("대신착불",AE133)),ISNUMBER(SEARCH("대신 착불",AE133))), 0,(I133*VLOOKUP(L133/I133,MAPPING!$B$22:$C$29,2,10)))</f>
        <v>0</v>
      </c>
      <c r="T133" s="88">
        <f>(IF(VLOOKUP(VLOOKUP(AK133,MAPPING!$B$15:$D$20,2,1),MAPPING!$C$15:$E$20,2,0)=7000,0,VLOOKUP(VLOOKUP(AK133,MAPPING!$B$15:$D$20,2,1),MAPPING!$C$15:$E$20,2,0)))</f>
        <v>0</v>
      </c>
      <c r="U133" s="88">
        <v>0</v>
      </c>
      <c r="V133" s="88">
        <f t="shared" si="30"/>
        <v>10450</v>
      </c>
      <c r="X133" s="107">
        <v>45928</v>
      </c>
      <c r="Y133" s="79" t="s">
        <v>123</v>
      </c>
      <c r="Z133" s="79">
        <v>99431947834</v>
      </c>
      <c r="AA133" s="79" t="s">
        <v>418</v>
      </c>
      <c r="AB133" s="79" t="s">
        <v>419</v>
      </c>
      <c r="AC133" s="79">
        <v>1041392868</v>
      </c>
      <c r="AD133" s="79">
        <v>38139</v>
      </c>
      <c r="AF133" s="79">
        <v>1</v>
      </c>
      <c r="AG133" s="79">
        <v>1</v>
      </c>
      <c r="AH133" s="79">
        <v>0.5</v>
      </c>
      <c r="AI133" s="79">
        <v>1</v>
      </c>
      <c r="AJ133" s="79" t="s">
        <v>49</v>
      </c>
      <c r="AK133" s="79">
        <v>45</v>
      </c>
      <c r="AL133" s="79" t="s">
        <v>124</v>
      </c>
      <c r="AM133" s="79" t="s">
        <v>124</v>
      </c>
      <c r="AN133" s="79" t="s">
        <v>124</v>
      </c>
      <c r="AQ133" s="79">
        <v>1123287</v>
      </c>
      <c r="AR133" s="79" t="s">
        <v>108</v>
      </c>
      <c r="AS133" s="79" t="s">
        <v>125</v>
      </c>
      <c r="AU133" s="79" t="s">
        <v>126</v>
      </c>
      <c r="AV133" s="82">
        <v>6094373040521</v>
      </c>
      <c r="AX133" s="82">
        <v>2025092364871900</v>
      </c>
      <c r="AY133" s="79" t="s">
        <v>141</v>
      </c>
      <c r="AZ133" s="79" t="s">
        <v>142</v>
      </c>
      <c r="BA133" s="79" t="s">
        <v>129</v>
      </c>
      <c r="BB133" s="79" t="s">
        <v>130</v>
      </c>
      <c r="BC133" s="79" t="s">
        <v>131</v>
      </c>
      <c r="BE133" s="79" t="s">
        <v>132</v>
      </c>
    </row>
    <row r="134" spans="2:57" x14ac:dyDescent="0.3">
      <c r="B134" s="22">
        <f t="shared" si="16"/>
        <v>129</v>
      </c>
      <c r="C134" s="109">
        <f t="shared" si="17"/>
        <v>45928</v>
      </c>
      <c r="D134" s="22">
        <f t="shared" si="18"/>
        <v>99431947834</v>
      </c>
      <c r="E134" s="22" t="str">
        <f t="shared" si="19"/>
        <v>PDE250059377</v>
      </c>
      <c r="F134" s="22" t="str">
        <f t="shared" si="20"/>
        <v>이미애</v>
      </c>
      <c r="G134" s="22" t="str">
        <f t="shared" si="21"/>
        <v>일반(목록배제,Normal-Manifest Exception)</v>
      </c>
      <c r="H134" s="22">
        <f t="shared" si="22"/>
        <v>90</v>
      </c>
      <c r="I134" s="22">
        <f t="shared" si="23"/>
        <v>1</v>
      </c>
      <c r="J134" s="40">
        <f t="shared" si="24"/>
        <v>1</v>
      </c>
      <c r="K134" s="40">
        <f t="shared" si="25"/>
        <v>0.5</v>
      </c>
      <c r="L134" s="40">
        <f t="shared" si="26"/>
        <v>1</v>
      </c>
      <c r="M134" s="23" t="str">
        <f t="shared" si="27"/>
        <v>PDE250059377</v>
      </c>
      <c r="N134" s="73">
        <f t="shared" si="28"/>
        <v>8650</v>
      </c>
      <c r="O134" s="88">
        <f>VLOOKUP(G134,MAPPING!$B$3:$D$11,3,0)</f>
        <v>1800</v>
      </c>
      <c r="P134" s="88">
        <f t="shared" si="29"/>
        <v>0</v>
      </c>
      <c r="Q134" s="88">
        <v>0</v>
      </c>
      <c r="R134" s="88" cm="1">
        <f t="array" ref="R134">IF(OR(ISNUMBER(SEARCH("대신대납",AE134)),ISNUMBER(SEARCH("대신 대납",AE134))),_xlfn.LET(
  _xlpm.s,AE134,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4" s="88">
        <f>IF(OR(ISNUMBER(SEARCH("대신대납",AE134)),ISNUMBER(SEARCH("대신 대납",AE134)),ISNUMBER(SEARCH("대신착불",AE134)),ISNUMBER(SEARCH("대신 착불",AE134))), 0,(I134*VLOOKUP(L134/I134,MAPPING!$B$22:$C$29,2,10)))</f>
        <v>0</v>
      </c>
      <c r="T134" s="88">
        <f>(IF(VLOOKUP(VLOOKUP(AK134,MAPPING!$B$15:$D$20,2,1),MAPPING!$C$15:$E$20,2,0)=7000,0,VLOOKUP(VLOOKUP(AK134,MAPPING!$B$15:$D$20,2,1),MAPPING!$C$15:$E$20,2,0)))</f>
        <v>0</v>
      </c>
      <c r="U134" s="88">
        <v>0</v>
      </c>
      <c r="V134" s="88">
        <f t="shared" si="30"/>
        <v>10450</v>
      </c>
      <c r="X134" s="107">
        <v>45928</v>
      </c>
      <c r="Y134" s="79" t="s">
        <v>123</v>
      </c>
      <c r="Z134" s="79">
        <v>99431947834</v>
      </c>
      <c r="AA134" s="79" t="s">
        <v>420</v>
      </c>
      <c r="AB134" s="79" t="s">
        <v>421</v>
      </c>
      <c r="AC134" s="79">
        <v>1089847147</v>
      </c>
      <c r="AD134" s="79">
        <v>15874</v>
      </c>
      <c r="AF134" s="79">
        <v>1</v>
      </c>
      <c r="AG134" s="79">
        <v>1</v>
      </c>
      <c r="AH134" s="79">
        <v>0.5</v>
      </c>
      <c r="AI134" s="79">
        <v>1</v>
      </c>
      <c r="AJ134" s="79" t="s">
        <v>49</v>
      </c>
      <c r="AK134" s="79">
        <v>90</v>
      </c>
      <c r="AL134" s="79" t="s">
        <v>124</v>
      </c>
      <c r="AM134" s="79" t="s">
        <v>124</v>
      </c>
      <c r="AN134" s="79" t="s">
        <v>124</v>
      </c>
      <c r="AQ134" s="79">
        <v>1123287</v>
      </c>
      <c r="AR134" s="79" t="s">
        <v>108</v>
      </c>
      <c r="AS134" s="79" t="s">
        <v>125</v>
      </c>
      <c r="AU134" s="79" t="s">
        <v>126</v>
      </c>
      <c r="AV134" s="82">
        <v>6094373040522</v>
      </c>
      <c r="AX134" s="82">
        <v>2025092489968470</v>
      </c>
      <c r="AY134" s="79" t="s">
        <v>141</v>
      </c>
      <c r="AZ134" s="79" t="s">
        <v>142</v>
      </c>
      <c r="BA134" s="79" t="s">
        <v>129</v>
      </c>
      <c r="BB134" s="79" t="s">
        <v>130</v>
      </c>
      <c r="BC134" s="79" t="s">
        <v>131</v>
      </c>
      <c r="BE134" s="79" t="s">
        <v>132</v>
      </c>
    </row>
    <row r="135" spans="2:57" x14ac:dyDescent="0.3">
      <c r="B135" s="22">
        <f t="shared" ref="B135:B140" si="31">ROW()-5</f>
        <v>130</v>
      </c>
      <c r="C135" s="109">
        <f t="shared" ref="C135:C140" si="32">X135</f>
        <v>45928</v>
      </c>
      <c r="D135" s="22">
        <f t="shared" ref="D135:D140" si="33">Z135</f>
        <v>99431947834</v>
      </c>
      <c r="E135" s="22" t="str">
        <f t="shared" ref="E135:E140" si="34">AA135</f>
        <v>PDE250059378</v>
      </c>
      <c r="F135" s="22" t="str">
        <f t="shared" ref="F135:F140" si="35">AB135</f>
        <v>배재영</v>
      </c>
      <c r="G135" s="22" t="str">
        <f t="shared" ref="G135:G140" si="36">AJ135</f>
        <v>일반(목록배제,Normal-Manifest Exception)</v>
      </c>
      <c r="H135" s="22">
        <f t="shared" ref="H135:H140" si="37">AK135</f>
        <v>45</v>
      </c>
      <c r="I135" s="22">
        <f t="shared" ref="I135:I140" si="38">AF135</f>
        <v>1</v>
      </c>
      <c r="J135" s="40">
        <f t="shared" ref="J135:J140" si="39">AG135</f>
        <v>1</v>
      </c>
      <c r="K135" s="40">
        <f t="shared" ref="K135:K140" si="40">AH135</f>
        <v>0.5</v>
      </c>
      <c r="L135" s="40">
        <f t="shared" ref="L135:L140" si="41">AI135</f>
        <v>1</v>
      </c>
      <c r="M135" s="23" t="str">
        <f t="shared" ref="M135:M140" si="42">AA135</f>
        <v>PDE250059378</v>
      </c>
      <c r="N135" s="73">
        <f t="shared" ref="N135:N140" si="43">6100+(L135-0.5)/0.5*2550</f>
        <v>8650</v>
      </c>
      <c r="O135" s="88">
        <f>VLOOKUP(G135,MAPPING!$B$3:$D$11,3,0)</f>
        <v>1800</v>
      </c>
      <c r="P135" s="88">
        <f t="shared" ref="P135:P140" si="44">3000*(I135-1)</f>
        <v>0</v>
      </c>
      <c r="Q135" s="88">
        <v>0</v>
      </c>
      <c r="R135" s="88" cm="1">
        <f t="array" ref="R135">IF(OR(ISNUMBER(SEARCH("대신대납",AE135)),ISNUMBER(SEARCH("대신 대납",AE135))),_xlfn.LET(
  _xlpm.s,AE135,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5" s="88">
        <f>IF(OR(ISNUMBER(SEARCH("대신대납",AE135)),ISNUMBER(SEARCH("대신 대납",AE135)),ISNUMBER(SEARCH("대신착불",AE135)),ISNUMBER(SEARCH("대신 착불",AE135))), 0,(I135*VLOOKUP(L135/I135,MAPPING!$B$22:$C$29,2,10)))</f>
        <v>0</v>
      </c>
      <c r="T135" s="88">
        <f>(IF(VLOOKUP(VLOOKUP(AK135,MAPPING!$B$15:$D$20,2,1),MAPPING!$C$15:$E$20,2,0)=7000,0,VLOOKUP(VLOOKUP(AK135,MAPPING!$B$15:$D$20,2,1),MAPPING!$C$15:$E$20,2,0)))</f>
        <v>0</v>
      </c>
      <c r="U135" s="88">
        <v>0</v>
      </c>
      <c r="V135" s="88">
        <f t="shared" ref="V135:V140" si="45">IF(OR(ISNUMBER(SEARCH("적하삭제",AE135)),ISNUMBER(SEARCH("적하 삭제",AE135))),0,SUM(N135:T135) + U135)</f>
        <v>10450</v>
      </c>
      <c r="X135" s="107">
        <v>45928</v>
      </c>
      <c r="Y135" s="79" t="s">
        <v>123</v>
      </c>
      <c r="Z135" s="79">
        <v>99431947834</v>
      </c>
      <c r="AA135" s="79" t="s">
        <v>422</v>
      </c>
      <c r="AB135" s="79" t="s">
        <v>423</v>
      </c>
      <c r="AC135" s="79">
        <v>1068012338</v>
      </c>
      <c r="AD135" s="79">
        <v>46274</v>
      </c>
      <c r="AF135" s="79">
        <v>1</v>
      </c>
      <c r="AG135" s="79">
        <v>1</v>
      </c>
      <c r="AH135" s="79">
        <v>0.5</v>
      </c>
      <c r="AI135" s="79">
        <v>1</v>
      </c>
      <c r="AJ135" s="79" t="s">
        <v>49</v>
      </c>
      <c r="AK135" s="79">
        <v>45</v>
      </c>
      <c r="AL135" s="79" t="s">
        <v>124</v>
      </c>
      <c r="AM135" s="79" t="s">
        <v>124</v>
      </c>
      <c r="AN135" s="79" t="s">
        <v>124</v>
      </c>
      <c r="AQ135" s="79">
        <v>1123287</v>
      </c>
      <c r="AR135" s="79" t="s">
        <v>108</v>
      </c>
      <c r="AS135" s="79" t="s">
        <v>125</v>
      </c>
      <c r="AU135" s="79" t="s">
        <v>126</v>
      </c>
      <c r="AV135" s="82">
        <v>6094373040523</v>
      </c>
      <c r="AX135" s="82">
        <v>2025092490400820</v>
      </c>
      <c r="AY135" s="79" t="s">
        <v>141</v>
      </c>
      <c r="AZ135" s="79" t="s">
        <v>142</v>
      </c>
      <c r="BA135" s="79" t="s">
        <v>129</v>
      </c>
      <c r="BB135" s="79" t="s">
        <v>130</v>
      </c>
      <c r="BC135" s="79" t="s">
        <v>131</v>
      </c>
      <c r="BE135" s="79" t="s">
        <v>132</v>
      </c>
    </row>
    <row r="136" spans="2:57" x14ac:dyDescent="0.3">
      <c r="B136" s="22">
        <f t="shared" si="31"/>
        <v>131</v>
      </c>
      <c r="C136" s="109">
        <f t="shared" si="32"/>
        <v>45928</v>
      </c>
      <c r="D136" s="22">
        <f t="shared" si="33"/>
        <v>99431947834</v>
      </c>
      <c r="E136" s="22" t="str">
        <f t="shared" si="34"/>
        <v>PDE250059119</v>
      </c>
      <c r="F136" s="22" t="str">
        <f t="shared" si="35"/>
        <v>박순모</v>
      </c>
      <c r="G136" s="22" t="str">
        <f t="shared" si="36"/>
        <v>일반(NORMAL)</v>
      </c>
      <c r="H136" s="22">
        <f t="shared" si="37"/>
        <v>15</v>
      </c>
      <c r="I136" s="22">
        <f t="shared" si="38"/>
        <v>1</v>
      </c>
      <c r="J136" s="40">
        <f t="shared" si="39"/>
        <v>0.5</v>
      </c>
      <c r="K136" s="40">
        <f t="shared" si="40"/>
        <v>0.5</v>
      </c>
      <c r="L136" s="40">
        <f t="shared" si="41"/>
        <v>0.5</v>
      </c>
      <c r="M136" s="23" t="str">
        <f t="shared" si="42"/>
        <v>PDE250059119</v>
      </c>
      <c r="N136" s="73">
        <f t="shared" si="43"/>
        <v>6100</v>
      </c>
      <c r="O136" s="88">
        <f>VLOOKUP(G136,MAPPING!$B$3:$D$11,3,0)</f>
        <v>1800</v>
      </c>
      <c r="P136" s="88">
        <f t="shared" si="44"/>
        <v>0</v>
      </c>
      <c r="Q136" s="88">
        <v>0</v>
      </c>
      <c r="R136" s="88" cm="1">
        <f t="array" ref="R136">IF(OR(ISNUMBER(SEARCH("대신대납",AE136)),ISNUMBER(SEARCH("대신 대납",AE136))),_xlfn.LET(
  _xlpm.s,AE136,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6" s="88">
        <f>IF(OR(ISNUMBER(SEARCH("대신대납",AE136)),ISNUMBER(SEARCH("대신 대납",AE136)),ISNUMBER(SEARCH("대신착불",AE136)),ISNUMBER(SEARCH("대신 착불",AE136))), 0,(I136*VLOOKUP(L136/I136,MAPPING!$B$22:$C$29,2,10)))</f>
        <v>0</v>
      </c>
      <c r="T136" s="88">
        <f>(IF(VLOOKUP(VLOOKUP(AK136,MAPPING!$B$15:$D$20,2,1),MAPPING!$C$15:$E$20,2,0)=7000,0,VLOOKUP(VLOOKUP(AK136,MAPPING!$B$15:$D$20,2,1),MAPPING!$C$15:$E$20,2,0)))</f>
        <v>0</v>
      </c>
      <c r="U136" s="88">
        <v>0</v>
      </c>
      <c r="V136" s="88">
        <f t="shared" si="45"/>
        <v>7900</v>
      </c>
      <c r="X136" s="107">
        <v>45928</v>
      </c>
      <c r="Y136" s="79" t="s">
        <v>123</v>
      </c>
      <c r="Z136" s="79">
        <v>99431947834</v>
      </c>
      <c r="AA136" s="79" t="s">
        <v>424</v>
      </c>
      <c r="AB136" s="79" t="s">
        <v>146</v>
      </c>
      <c r="AC136" s="79">
        <v>1029267093</v>
      </c>
      <c r="AD136" s="79">
        <v>16616</v>
      </c>
      <c r="AE136" s="79" t="s">
        <v>223</v>
      </c>
      <c r="AF136" s="79">
        <v>1</v>
      </c>
      <c r="AG136" s="79">
        <v>0.5</v>
      </c>
      <c r="AH136" s="79">
        <v>0.5</v>
      </c>
      <c r="AI136" s="79">
        <v>0.5</v>
      </c>
      <c r="AJ136" s="79" t="s">
        <v>50</v>
      </c>
      <c r="AK136" s="79">
        <v>15</v>
      </c>
      <c r="AL136" s="79" t="s">
        <v>124</v>
      </c>
      <c r="AM136" s="79" t="s">
        <v>124</v>
      </c>
      <c r="AN136" s="79" t="s">
        <v>124</v>
      </c>
      <c r="AQ136" s="79">
        <v>1123287</v>
      </c>
      <c r="AR136" s="79" t="s">
        <v>108</v>
      </c>
      <c r="AS136" s="79" t="s">
        <v>125</v>
      </c>
      <c r="AU136" s="79" t="s">
        <v>126</v>
      </c>
      <c r="AV136" s="82">
        <v>6094373037359</v>
      </c>
      <c r="AX136" s="82">
        <v>2025092091900250</v>
      </c>
      <c r="AY136" s="79" t="s">
        <v>141</v>
      </c>
      <c r="AZ136" s="79" t="s">
        <v>142</v>
      </c>
      <c r="BA136" s="79" t="s">
        <v>129</v>
      </c>
      <c r="BB136" s="79" t="s">
        <v>130</v>
      </c>
      <c r="BC136" s="79" t="s">
        <v>131</v>
      </c>
      <c r="BE136" s="79" t="s">
        <v>132</v>
      </c>
    </row>
    <row r="137" spans="2:57" x14ac:dyDescent="0.3">
      <c r="B137" s="22">
        <f t="shared" si="31"/>
        <v>132</v>
      </c>
      <c r="C137" s="109">
        <f t="shared" si="32"/>
        <v>45928</v>
      </c>
      <c r="D137" s="22">
        <f t="shared" si="33"/>
        <v>99431947834</v>
      </c>
      <c r="E137" s="22" t="str">
        <f t="shared" si="34"/>
        <v>PDE250059121</v>
      </c>
      <c r="F137" s="22" t="str">
        <f t="shared" si="35"/>
        <v>김정원</v>
      </c>
      <c r="G137" s="22" t="str">
        <f t="shared" si="36"/>
        <v>일반(목록배제,Normal-Manifest Exception)</v>
      </c>
      <c r="H137" s="22">
        <f t="shared" si="37"/>
        <v>41.5</v>
      </c>
      <c r="I137" s="22">
        <f t="shared" si="38"/>
        <v>1</v>
      </c>
      <c r="J137" s="40">
        <f t="shared" si="39"/>
        <v>1.5</v>
      </c>
      <c r="K137" s="40">
        <f t="shared" si="40"/>
        <v>0.5</v>
      </c>
      <c r="L137" s="40">
        <f t="shared" si="41"/>
        <v>1.5</v>
      </c>
      <c r="M137" s="23" t="str">
        <f t="shared" si="42"/>
        <v>PDE250059121</v>
      </c>
      <c r="N137" s="73">
        <f t="shared" si="43"/>
        <v>11200</v>
      </c>
      <c r="O137" s="88">
        <f>VLOOKUP(G137,MAPPING!$B$3:$D$11,3,0)</f>
        <v>1800</v>
      </c>
      <c r="P137" s="88">
        <f t="shared" si="44"/>
        <v>0</v>
      </c>
      <c r="Q137" s="88">
        <v>0</v>
      </c>
      <c r="R137" s="88" cm="1">
        <f t="array" ref="R137">IF(OR(ISNUMBER(SEARCH("대신대납",AE137)),ISNUMBER(SEARCH("대신 대납",AE137))),_xlfn.LET(
  _xlpm.s,AE137,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7" s="88">
        <f>IF(OR(ISNUMBER(SEARCH("대신대납",AE137)),ISNUMBER(SEARCH("대신 대납",AE137)),ISNUMBER(SEARCH("대신착불",AE137)),ISNUMBER(SEARCH("대신 착불",AE137))), 0,(I137*VLOOKUP(L137/I137,MAPPING!$B$22:$C$29,2,10)))</f>
        <v>0</v>
      </c>
      <c r="T137" s="88">
        <f>(IF(VLOOKUP(VLOOKUP(AK137,MAPPING!$B$15:$D$20,2,1),MAPPING!$C$15:$E$20,2,0)=7000,0,VLOOKUP(VLOOKUP(AK137,MAPPING!$B$15:$D$20,2,1),MAPPING!$C$15:$E$20,2,0)))</f>
        <v>0</v>
      </c>
      <c r="U137" s="88">
        <v>0</v>
      </c>
      <c r="V137" s="88">
        <f t="shared" si="45"/>
        <v>13000</v>
      </c>
      <c r="X137" s="107">
        <v>45928</v>
      </c>
      <c r="Y137" s="79" t="s">
        <v>123</v>
      </c>
      <c r="Z137" s="79">
        <v>99431947834</v>
      </c>
      <c r="AA137" s="79" t="s">
        <v>425</v>
      </c>
      <c r="AB137" s="79" t="s">
        <v>426</v>
      </c>
      <c r="AC137" s="79">
        <v>1085097846</v>
      </c>
      <c r="AD137" s="79">
        <v>18599</v>
      </c>
      <c r="AE137" s="79" t="s">
        <v>427</v>
      </c>
      <c r="AF137" s="79">
        <v>1</v>
      </c>
      <c r="AG137" s="79">
        <v>1.5</v>
      </c>
      <c r="AH137" s="79">
        <v>0.5</v>
      </c>
      <c r="AI137" s="79">
        <v>1.5</v>
      </c>
      <c r="AJ137" s="79" t="s">
        <v>49</v>
      </c>
      <c r="AK137" s="79">
        <v>41.5</v>
      </c>
      <c r="AL137" s="79" t="s">
        <v>124</v>
      </c>
      <c r="AM137" s="79" t="s">
        <v>124</v>
      </c>
      <c r="AN137" s="79" t="s">
        <v>124</v>
      </c>
      <c r="AQ137" s="79">
        <v>1123287</v>
      </c>
      <c r="AR137" s="79" t="s">
        <v>108</v>
      </c>
      <c r="AS137" s="79" t="s">
        <v>125</v>
      </c>
      <c r="AU137" s="79" t="s">
        <v>126</v>
      </c>
      <c r="AV137" s="82">
        <v>6094373037361</v>
      </c>
      <c r="AX137" s="82">
        <v>2025092113104960</v>
      </c>
      <c r="AY137" s="79" t="s">
        <v>141</v>
      </c>
      <c r="AZ137" s="79" t="s">
        <v>142</v>
      </c>
      <c r="BA137" s="79" t="s">
        <v>129</v>
      </c>
      <c r="BB137" s="79" t="s">
        <v>130</v>
      </c>
      <c r="BC137" s="79" t="s">
        <v>131</v>
      </c>
      <c r="BE137" s="79" t="s">
        <v>132</v>
      </c>
    </row>
    <row r="138" spans="2:57" x14ac:dyDescent="0.3">
      <c r="B138" s="22">
        <f t="shared" si="31"/>
        <v>133</v>
      </c>
      <c r="C138" s="109">
        <f t="shared" si="32"/>
        <v>45928</v>
      </c>
      <c r="D138" s="22">
        <f t="shared" si="33"/>
        <v>99431947834</v>
      </c>
      <c r="E138" s="22" t="str">
        <f t="shared" si="34"/>
        <v>PDE250059122</v>
      </c>
      <c r="F138" s="22" t="str">
        <f t="shared" si="35"/>
        <v>이주현</v>
      </c>
      <c r="G138" s="22" t="str">
        <f t="shared" si="36"/>
        <v>일반(목록배제,Normal-Manifest Exception)</v>
      </c>
      <c r="H138" s="22">
        <f t="shared" si="37"/>
        <v>70</v>
      </c>
      <c r="I138" s="22">
        <f t="shared" si="38"/>
        <v>1</v>
      </c>
      <c r="J138" s="40">
        <f t="shared" si="39"/>
        <v>0.5</v>
      </c>
      <c r="K138" s="40">
        <f t="shared" si="40"/>
        <v>0.5</v>
      </c>
      <c r="L138" s="40">
        <f t="shared" si="41"/>
        <v>0.5</v>
      </c>
      <c r="M138" s="23" t="str">
        <f t="shared" si="42"/>
        <v>PDE250059122</v>
      </c>
      <c r="N138" s="73">
        <f t="shared" si="43"/>
        <v>6100</v>
      </c>
      <c r="O138" s="88">
        <f>VLOOKUP(G138,MAPPING!$B$3:$D$11,3,0)</f>
        <v>1800</v>
      </c>
      <c r="P138" s="88">
        <f t="shared" si="44"/>
        <v>0</v>
      </c>
      <c r="Q138" s="88">
        <v>0</v>
      </c>
      <c r="R138" s="88" cm="1">
        <f t="array" ref="R138">IF(OR(ISNUMBER(SEARCH("대신대납",AE138)),ISNUMBER(SEARCH("대신 대납",AE138))),_xlfn.LET(
  _xlpm.s,AE138,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8" s="88">
        <f>IF(OR(ISNUMBER(SEARCH("대신대납",AE138)),ISNUMBER(SEARCH("대신 대납",AE138)),ISNUMBER(SEARCH("대신착불",AE138)),ISNUMBER(SEARCH("대신 착불",AE138))), 0,(I138*VLOOKUP(L138/I138,MAPPING!$B$22:$C$29,2,10)))</f>
        <v>0</v>
      </c>
      <c r="T138" s="88">
        <f>(IF(VLOOKUP(VLOOKUP(AK138,MAPPING!$B$15:$D$20,2,1),MAPPING!$C$15:$E$20,2,0)=7000,0,VLOOKUP(VLOOKUP(AK138,MAPPING!$B$15:$D$20,2,1),MAPPING!$C$15:$E$20,2,0)))</f>
        <v>0</v>
      </c>
      <c r="U138" s="88">
        <v>0</v>
      </c>
      <c r="V138" s="88">
        <f t="shared" si="45"/>
        <v>7900</v>
      </c>
      <c r="X138" s="107">
        <v>45928</v>
      </c>
      <c r="Y138" s="79" t="s">
        <v>123</v>
      </c>
      <c r="Z138" s="79">
        <v>99431947834</v>
      </c>
      <c r="AA138" s="79" t="s">
        <v>428</v>
      </c>
      <c r="AB138" s="79" t="s">
        <v>429</v>
      </c>
      <c r="AC138" s="79">
        <v>1041439443</v>
      </c>
      <c r="AD138" s="79">
        <v>42915</v>
      </c>
      <c r="AF138" s="79">
        <v>1</v>
      </c>
      <c r="AG138" s="79">
        <v>0.5</v>
      </c>
      <c r="AH138" s="79">
        <v>0.5</v>
      </c>
      <c r="AI138" s="79">
        <v>0.5</v>
      </c>
      <c r="AJ138" s="79" t="s">
        <v>49</v>
      </c>
      <c r="AK138" s="79">
        <v>70</v>
      </c>
      <c r="AL138" s="79" t="s">
        <v>124</v>
      </c>
      <c r="AM138" s="79" t="s">
        <v>124</v>
      </c>
      <c r="AN138" s="79" t="s">
        <v>124</v>
      </c>
      <c r="AQ138" s="79">
        <v>1123287</v>
      </c>
      <c r="AR138" s="79" t="s">
        <v>108</v>
      </c>
      <c r="AS138" s="79" t="s">
        <v>125</v>
      </c>
      <c r="AU138" s="79" t="s">
        <v>126</v>
      </c>
      <c r="AV138" s="82">
        <v>6094373037362</v>
      </c>
      <c r="AX138" s="82">
        <v>2025092115568750</v>
      </c>
      <c r="AY138" s="79" t="s">
        <v>141</v>
      </c>
      <c r="AZ138" s="79" t="s">
        <v>142</v>
      </c>
      <c r="BA138" s="79" t="s">
        <v>129</v>
      </c>
      <c r="BB138" s="79" t="s">
        <v>130</v>
      </c>
      <c r="BC138" s="79" t="s">
        <v>131</v>
      </c>
      <c r="BE138" s="79" t="s">
        <v>132</v>
      </c>
    </row>
    <row r="139" spans="2:57" x14ac:dyDescent="0.3">
      <c r="B139" s="22">
        <f t="shared" si="31"/>
        <v>134</v>
      </c>
      <c r="C139" s="109">
        <f t="shared" si="32"/>
        <v>45928</v>
      </c>
      <c r="D139" s="22">
        <f t="shared" si="33"/>
        <v>99431947834</v>
      </c>
      <c r="E139" s="22" t="str">
        <f t="shared" si="34"/>
        <v>PDE250059125</v>
      </c>
      <c r="F139" s="22" t="str">
        <f t="shared" si="35"/>
        <v>제유진</v>
      </c>
      <c r="G139" s="22" t="str">
        <f t="shared" si="36"/>
        <v>일반(목록배제,Normal-Manifest Exception)</v>
      </c>
      <c r="H139" s="22">
        <f t="shared" si="37"/>
        <v>45</v>
      </c>
      <c r="I139" s="22">
        <f t="shared" si="38"/>
        <v>1</v>
      </c>
      <c r="J139" s="40">
        <f t="shared" si="39"/>
        <v>0.5</v>
      </c>
      <c r="K139" s="40">
        <f t="shared" si="40"/>
        <v>0.5</v>
      </c>
      <c r="L139" s="40">
        <f t="shared" si="41"/>
        <v>0.5</v>
      </c>
      <c r="M139" s="23" t="str">
        <f t="shared" si="42"/>
        <v>PDE250059125</v>
      </c>
      <c r="N139" s="73">
        <f t="shared" si="43"/>
        <v>6100</v>
      </c>
      <c r="O139" s="88">
        <f>VLOOKUP(G139,MAPPING!$B$3:$D$11,3,0)</f>
        <v>1800</v>
      </c>
      <c r="P139" s="88">
        <f t="shared" si="44"/>
        <v>0</v>
      </c>
      <c r="Q139" s="88">
        <v>0</v>
      </c>
      <c r="R139" s="88" cm="1">
        <f t="array" ref="R139">IF(OR(ISNUMBER(SEARCH("대신대납",AE139)),ISNUMBER(SEARCH("대신 대납",AE139))),_xlfn.LET(
  _xlpm.s,AE139,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39" s="88">
        <f>IF(OR(ISNUMBER(SEARCH("대신대납",AE139)),ISNUMBER(SEARCH("대신 대납",AE139)),ISNUMBER(SEARCH("대신착불",AE139)),ISNUMBER(SEARCH("대신 착불",AE139))), 0,(I139*VLOOKUP(L139/I139,MAPPING!$B$22:$C$29,2,10)))</f>
        <v>0</v>
      </c>
      <c r="T139" s="88">
        <f>(IF(VLOOKUP(VLOOKUP(AK139,MAPPING!$B$15:$D$20,2,1),MAPPING!$C$15:$E$20,2,0)=7000,0,VLOOKUP(VLOOKUP(AK139,MAPPING!$B$15:$D$20,2,1),MAPPING!$C$15:$E$20,2,0)))</f>
        <v>0</v>
      </c>
      <c r="U139" s="88">
        <v>0</v>
      </c>
      <c r="V139" s="88">
        <f t="shared" si="45"/>
        <v>7900</v>
      </c>
      <c r="X139" s="107">
        <v>45928</v>
      </c>
      <c r="Y139" s="79" t="s">
        <v>123</v>
      </c>
      <c r="Z139" s="79">
        <v>99431947834</v>
      </c>
      <c r="AA139" s="79" t="s">
        <v>430</v>
      </c>
      <c r="AB139" s="79" t="s">
        <v>431</v>
      </c>
      <c r="AC139" s="79">
        <v>1083444166</v>
      </c>
      <c r="AD139" s="79">
        <v>48305</v>
      </c>
      <c r="AF139" s="79">
        <v>1</v>
      </c>
      <c r="AG139" s="79">
        <v>0.5</v>
      </c>
      <c r="AH139" s="79">
        <v>0.5</v>
      </c>
      <c r="AI139" s="79">
        <v>0.5</v>
      </c>
      <c r="AJ139" s="79" t="s">
        <v>49</v>
      </c>
      <c r="AK139" s="79">
        <v>45</v>
      </c>
      <c r="AL139" s="79" t="s">
        <v>124</v>
      </c>
      <c r="AM139" s="79" t="s">
        <v>124</v>
      </c>
      <c r="AN139" s="79" t="s">
        <v>124</v>
      </c>
      <c r="AQ139" s="79">
        <v>1123287</v>
      </c>
      <c r="AR139" s="79" t="s">
        <v>108</v>
      </c>
      <c r="AS139" s="79" t="s">
        <v>125</v>
      </c>
      <c r="AU139" s="79" t="s">
        <v>126</v>
      </c>
      <c r="AV139" s="82">
        <v>6094373037365</v>
      </c>
      <c r="AX139" s="82">
        <v>2025092196090760</v>
      </c>
      <c r="AY139" s="79" t="s">
        <v>141</v>
      </c>
      <c r="AZ139" s="79" t="s">
        <v>142</v>
      </c>
      <c r="BA139" s="79" t="s">
        <v>129</v>
      </c>
      <c r="BB139" s="79" t="s">
        <v>130</v>
      </c>
      <c r="BC139" s="79" t="s">
        <v>131</v>
      </c>
      <c r="BE139" s="79" t="s">
        <v>132</v>
      </c>
    </row>
    <row r="140" spans="2:57" x14ac:dyDescent="0.3">
      <c r="B140" s="22">
        <f t="shared" si="31"/>
        <v>135</v>
      </c>
      <c r="C140" s="109">
        <f t="shared" si="32"/>
        <v>45928</v>
      </c>
      <c r="D140" s="22">
        <f t="shared" si="33"/>
        <v>99431947834</v>
      </c>
      <c r="E140" s="22" t="str">
        <f t="shared" si="34"/>
        <v>PDE250059529</v>
      </c>
      <c r="F140" s="22" t="str">
        <f t="shared" si="35"/>
        <v>유영숙</v>
      </c>
      <c r="G140" s="22" t="str">
        <f t="shared" si="36"/>
        <v>일반(목록배제,Normal-Manifest Exception)</v>
      </c>
      <c r="H140" s="22">
        <f t="shared" si="37"/>
        <v>79.05</v>
      </c>
      <c r="I140" s="22">
        <f t="shared" si="38"/>
        <v>1</v>
      </c>
      <c r="J140" s="40">
        <f t="shared" si="39"/>
        <v>1</v>
      </c>
      <c r="K140" s="40">
        <f t="shared" si="40"/>
        <v>0.5</v>
      </c>
      <c r="L140" s="40">
        <f t="shared" si="41"/>
        <v>1</v>
      </c>
      <c r="M140" s="23" t="str">
        <f t="shared" si="42"/>
        <v>PDE250059529</v>
      </c>
      <c r="N140" s="73">
        <f t="shared" si="43"/>
        <v>8650</v>
      </c>
      <c r="O140" s="88">
        <f>VLOOKUP(G140,MAPPING!$B$3:$D$11,3,0)</f>
        <v>1800</v>
      </c>
      <c r="P140" s="88">
        <f t="shared" si="44"/>
        <v>0</v>
      </c>
      <c r="Q140" s="88">
        <v>0</v>
      </c>
      <c r="R140" s="88" cm="1">
        <f t="array" ref="R140">IF(OR(ISNUMBER(SEARCH("대신대납",AE140)),ISNUMBER(SEARCH("대신 대납",AE140))),_xlfn.LET(
  _xlpm.s,AE140,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S140" s="88">
        <f>IF(OR(ISNUMBER(SEARCH("대신대납",AE140)),ISNUMBER(SEARCH("대신 대납",AE140)),ISNUMBER(SEARCH("대신착불",AE140)),ISNUMBER(SEARCH("대신 착불",AE140))), 0,(I140*VLOOKUP(L140/I140,MAPPING!$B$22:$C$29,2,10)))</f>
        <v>0</v>
      </c>
      <c r="T140" s="88">
        <f>(IF(VLOOKUP(VLOOKUP(AK140,MAPPING!$B$15:$D$20,2,1),MAPPING!$C$15:$E$20,2,0)=7000,0,VLOOKUP(VLOOKUP(AK140,MAPPING!$B$15:$D$20,2,1),MAPPING!$C$15:$E$20,2,0)))</f>
        <v>0</v>
      </c>
      <c r="U140" s="88">
        <v>0</v>
      </c>
      <c r="V140" s="88">
        <f t="shared" si="45"/>
        <v>10450</v>
      </c>
      <c r="X140" s="107">
        <v>45928</v>
      </c>
      <c r="Y140" s="79" t="s">
        <v>123</v>
      </c>
      <c r="Z140" s="79">
        <v>99431947834</v>
      </c>
      <c r="AA140" s="79" t="s">
        <v>432</v>
      </c>
      <c r="AB140" s="79" t="s">
        <v>433</v>
      </c>
      <c r="AC140" s="79">
        <v>639081126</v>
      </c>
      <c r="AD140" s="79">
        <v>54920</v>
      </c>
      <c r="AF140" s="79">
        <v>1</v>
      </c>
      <c r="AG140" s="79">
        <v>1</v>
      </c>
      <c r="AH140" s="79">
        <v>0.5</v>
      </c>
      <c r="AI140" s="79">
        <v>1</v>
      </c>
      <c r="AJ140" s="79" t="s">
        <v>49</v>
      </c>
      <c r="AK140" s="79">
        <v>79.05</v>
      </c>
      <c r="AL140" s="79" t="s">
        <v>124</v>
      </c>
      <c r="AM140" s="79" t="s">
        <v>124</v>
      </c>
      <c r="AN140" s="79" t="s">
        <v>124</v>
      </c>
      <c r="AQ140" s="79">
        <v>1123287</v>
      </c>
      <c r="AR140" s="79" t="s">
        <v>108</v>
      </c>
      <c r="AS140" s="79" t="s">
        <v>125</v>
      </c>
      <c r="AU140" s="79" t="s">
        <v>126</v>
      </c>
      <c r="AV140" s="82">
        <v>6094373040765</v>
      </c>
      <c r="AX140" s="82" t="s">
        <v>434</v>
      </c>
      <c r="AY140" s="79" t="s">
        <v>141</v>
      </c>
      <c r="AZ140" s="79" t="s">
        <v>142</v>
      </c>
      <c r="BA140" s="79" t="s">
        <v>129</v>
      </c>
      <c r="BB140" s="79" t="s">
        <v>130</v>
      </c>
      <c r="BC140" s="79" t="s">
        <v>131</v>
      </c>
      <c r="BE140" s="79" t="s">
        <v>132</v>
      </c>
    </row>
  </sheetData>
  <autoFilter ref="X4:BE101" xr:uid="{00000000-0001-0000-0000-000000000000}"/>
  <mergeCells count="1">
    <mergeCell ref="B4:M4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5E0-3042-4575-A012-731C21BB86D8}">
  <sheetPr codeName="Sheet3">
    <tabColor theme="1"/>
  </sheetPr>
  <dimension ref="B2:E33"/>
  <sheetViews>
    <sheetView zoomScale="85" zoomScaleNormal="85" workbookViewId="0">
      <selection activeCell="C12" sqref="C12:D12"/>
    </sheetView>
  </sheetViews>
  <sheetFormatPr defaultRowHeight="17.399999999999999" x14ac:dyDescent="0.4"/>
  <cols>
    <col min="1" max="1" width="3" customWidth="1"/>
    <col min="2" max="2" width="40.59765625" bestFit="1" customWidth="1"/>
    <col min="3" max="3" width="28.19921875" customWidth="1"/>
    <col min="4" max="5" width="24.69921875" bestFit="1" customWidth="1"/>
  </cols>
  <sheetData>
    <row r="2" spans="2:5" ht="18" thickBot="1" x14ac:dyDescent="0.45">
      <c r="B2" s="16" t="s">
        <v>27</v>
      </c>
      <c r="C2" s="17" t="s">
        <v>53</v>
      </c>
      <c r="D2" s="18" t="s">
        <v>54</v>
      </c>
    </row>
    <row r="3" spans="2:5" ht="18" thickTop="1" x14ac:dyDescent="0.4">
      <c r="B3" s="8" t="s">
        <v>51</v>
      </c>
      <c r="C3" s="9" t="s">
        <v>55</v>
      </c>
      <c r="D3" s="10">
        <v>1800</v>
      </c>
    </row>
    <row r="4" spans="2:5" x14ac:dyDescent="0.4">
      <c r="B4" s="8" t="s">
        <v>110</v>
      </c>
      <c r="C4" s="1" t="s">
        <v>55</v>
      </c>
      <c r="D4" s="10">
        <v>1800</v>
      </c>
    </row>
    <row r="5" spans="2:5" x14ac:dyDescent="0.4">
      <c r="B5" s="2" t="s">
        <v>52</v>
      </c>
      <c r="C5" s="1" t="s">
        <v>56</v>
      </c>
      <c r="D5" s="3">
        <v>0</v>
      </c>
    </row>
    <row r="6" spans="2:5" x14ac:dyDescent="0.4">
      <c r="B6" s="2" t="s">
        <v>48</v>
      </c>
      <c r="C6" s="1" t="s">
        <v>56</v>
      </c>
      <c r="D6" s="3">
        <v>0</v>
      </c>
    </row>
    <row r="7" spans="2:5" x14ac:dyDescent="0.4">
      <c r="B7" s="2" t="s">
        <v>57</v>
      </c>
      <c r="C7" s="1" t="s">
        <v>56</v>
      </c>
      <c r="D7" s="3">
        <v>0</v>
      </c>
    </row>
    <row r="8" spans="2:5" x14ac:dyDescent="0.4">
      <c r="B8" s="2" t="s">
        <v>118</v>
      </c>
      <c r="C8" s="1" t="s">
        <v>55</v>
      </c>
      <c r="D8" s="3">
        <v>1800</v>
      </c>
    </row>
    <row r="9" spans="2:5" x14ac:dyDescent="0.4">
      <c r="B9" s="2" t="s">
        <v>119</v>
      </c>
      <c r="C9" s="1" t="s">
        <v>55</v>
      </c>
      <c r="D9" s="3">
        <v>1800</v>
      </c>
    </row>
    <row r="10" spans="2:5" x14ac:dyDescent="0.4">
      <c r="B10" s="2" t="s">
        <v>50</v>
      </c>
      <c r="C10" s="1" t="s">
        <v>55</v>
      </c>
      <c r="D10" s="3">
        <v>1800</v>
      </c>
    </row>
    <row r="11" spans="2:5" x14ac:dyDescent="0.4">
      <c r="B11" s="4" t="s">
        <v>49</v>
      </c>
      <c r="C11" s="5" t="s">
        <v>55</v>
      </c>
      <c r="D11" s="6">
        <v>1800</v>
      </c>
    </row>
    <row r="12" spans="2:5" x14ac:dyDescent="0.4">
      <c r="B12" s="41"/>
      <c r="C12" s="42"/>
      <c r="D12" s="43"/>
    </row>
    <row r="13" spans="2:5" x14ac:dyDescent="0.4">
      <c r="B13" s="44"/>
      <c r="C13" s="42"/>
      <c r="D13" s="45"/>
    </row>
    <row r="14" spans="2:5" x14ac:dyDescent="0.4">
      <c r="B14" s="11"/>
      <c r="C14" s="7"/>
      <c r="D14" s="15" t="s">
        <v>58</v>
      </c>
    </row>
    <row r="15" spans="2:5" ht="18" thickBot="1" x14ac:dyDescent="0.45">
      <c r="B15" s="19" t="s">
        <v>59</v>
      </c>
      <c r="C15" s="20" t="s">
        <v>60</v>
      </c>
      <c r="D15" s="21" t="s">
        <v>61</v>
      </c>
      <c r="E15" s="21" t="s">
        <v>61</v>
      </c>
    </row>
    <row r="16" spans="2:5" ht="18" thickTop="1" x14ac:dyDescent="0.4">
      <c r="B16" s="24">
        <v>0</v>
      </c>
      <c r="C16" s="26">
        <v>0</v>
      </c>
      <c r="D16" s="26">
        <v>7000</v>
      </c>
      <c r="E16" s="12" t="s">
        <v>62</v>
      </c>
    </row>
    <row r="17" spans="2:5" x14ac:dyDescent="0.4">
      <c r="B17" s="25">
        <v>2000</v>
      </c>
      <c r="C17" s="27">
        <v>1</v>
      </c>
      <c r="D17" s="27">
        <v>10000</v>
      </c>
      <c r="E17" s="13" t="s">
        <v>63</v>
      </c>
    </row>
    <row r="18" spans="2:5" x14ac:dyDescent="0.4">
      <c r="B18" s="25">
        <v>3000</v>
      </c>
      <c r="C18" s="27">
        <v>2</v>
      </c>
      <c r="D18" s="27">
        <v>15000</v>
      </c>
      <c r="E18" s="13" t="s">
        <v>63</v>
      </c>
    </row>
    <row r="19" spans="2:5" x14ac:dyDescent="0.4">
      <c r="B19" s="25">
        <v>4000</v>
      </c>
      <c r="C19" s="27">
        <v>3</v>
      </c>
      <c r="D19" s="27">
        <v>20000</v>
      </c>
      <c r="E19" s="13" t="s">
        <v>63</v>
      </c>
    </row>
    <row r="20" spans="2:5" x14ac:dyDescent="0.4">
      <c r="B20" s="29">
        <v>5000</v>
      </c>
      <c r="C20" s="28">
        <v>4</v>
      </c>
      <c r="D20" s="28">
        <v>25000</v>
      </c>
      <c r="E20" s="14" t="s">
        <v>63</v>
      </c>
    </row>
    <row r="22" spans="2:5" ht="18" thickBot="1" x14ac:dyDescent="0.45">
      <c r="B22" s="19" t="s">
        <v>66</v>
      </c>
      <c r="C22" s="21" t="s">
        <v>64</v>
      </c>
    </row>
    <row r="23" spans="2:5" ht="18" thickTop="1" x14ac:dyDescent="0.4">
      <c r="B23" s="24">
        <v>0</v>
      </c>
      <c r="C23" s="30">
        <v>0</v>
      </c>
    </row>
    <row r="24" spans="2:5" x14ac:dyDescent="0.4">
      <c r="B24" s="74">
        <v>2.1</v>
      </c>
      <c r="C24" s="30">
        <v>500</v>
      </c>
    </row>
    <row r="25" spans="2:5" x14ac:dyDescent="0.4">
      <c r="B25" s="74">
        <v>5</v>
      </c>
      <c r="C25" s="30">
        <v>1000</v>
      </c>
    </row>
    <row r="26" spans="2:5" x14ac:dyDescent="0.4">
      <c r="B26" s="74">
        <v>10</v>
      </c>
      <c r="C26" s="30">
        <v>3000</v>
      </c>
    </row>
    <row r="27" spans="2:5" x14ac:dyDescent="0.4">
      <c r="B27" s="74">
        <v>20</v>
      </c>
      <c r="C27" s="30">
        <v>11000</v>
      </c>
    </row>
    <row r="28" spans="2:5" x14ac:dyDescent="0.4">
      <c r="B28" s="74">
        <v>25</v>
      </c>
      <c r="C28" s="30">
        <v>15000</v>
      </c>
    </row>
    <row r="29" spans="2:5" x14ac:dyDescent="0.4">
      <c r="B29" s="75">
        <v>30</v>
      </c>
      <c r="C29" s="31">
        <v>15000</v>
      </c>
    </row>
    <row r="30" spans="2:5" x14ac:dyDescent="0.4">
      <c r="B30" s="75">
        <v>35</v>
      </c>
      <c r="C30" s="31">
        <v>15000</v>
      </c>
    </row>
    <row r="32" spans="2:5" x14ac:dyDescent="0.4">
      <c r="B32" s="96" t="s">
        <v>117</v>
      </c>
    </row>
    <row r="33" spans="2:2" x14ac:dyDescent="0.4">
      <c r="B33" s="95" t="s">
        <v>116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E5AB-50D8-4DD3-8CF9-AE43EC86E352}">
  <sheetPr codeName="Sheet4">
    <tabColor rgb="FFFFFF00"/>
  </sheetPr>
  <dimension ref="A1:I7"/>
  <sheetViews>
    <sheetView zoomScale="70" zoomScaleNormal="70" workbookViewId="0">
      <selection activeCell="B2" sqref="B2"/>
    </sheetView>
  </sheetViews>
  <sheetFormatPr defaultRowHeight="17.399999999999999" x14ac:dyDescent="0.4"/>
  <cols>
    <col min="1" max="1" width="22.09765625" bestFit="1" customWidth="1"/>
    <col min="2" max="2" width="14.8984375" bestFit="1" customWidth="1"/>
    <col min="3" max="3" width="9.69921875" bestFit="1" customWidth="1"/>
    <col min="4" max="4" width="12.3984375" bestFit="1" customWidth="1"/>
    <col min="5" max="5" width="12.5" bestFit="1" customWidth="1"/>
    <col min="6" max="6" width="13.19921875" bestFit="1" customWidth="1"/>
    <col min="7" max="7" width="14.796875" bestFit="1" customWidth="1"/>
    <col min="8" max="8" width="19" bestFit="1" customWidth="1"/>
    <col min="9" max="9" width="49.796875" bestFit="1" customWidth="1"/>
    <col min="10" max="10" width="12.3984375" bestFit="1" customWidth="1"/>
  </cols>
  <sheetData>
    <row r="1" spans="1:9" x14ac:dyDescent="0.4">
      <c r="A1" s="100" t="str">
        <f>MONTH(DATE(2025,9,30))&amp;"월 상계차감 합계"</f>
        <v>9월 상계차감 합계</v>
      </c>
      <c r="B1" s="101">
        <v>0</v>
      </c>
    </row>
    <row r="3" spans="1:9" x14ac:dyDescent="0.4">
      <c r="A3" s="99" t="str">
        <f>"■ 상계차감내역 : "&amp;COUNTA(A5:A1048576)&amp;"건"</f>
        <v>■ 상계차감내역 : 0건</v>
      </c>
    </row>
    <row r="4" spans="1:9" x14ac:dyDescent="0.4">
      <c r="A4" s="92" t="s">
        <v>111</v>
      </c>
      <c r="B4" s="93" t="s">
        <v>112</v>
      </c>
      <c r="C4" s="92" t="s">
        <v>113</v>
      </c>
      <c r="D4" s="92" t="s">
        <v>122</v>
      </c>
      <c r="E4" s="92" t="s">
        <v>115</v>
      </c>
      <c r="F4" s="94" t="s">
        <v>138</v>
      </c>
      <c r="G4" s="94" t="s">
        <v>139</v>
      </c>
      <c r="H4" s="94" t="s">
        <v>61</v>
      </c>
      <c r="I4" s="92" t="s">
        <v>114</v>
      </c>
    </row>
    <row r="5" spans="1:9" x14ac:dyDescent="0.4">
      <c r="E5" s="97"/>
      <c r="F5" s="97"/>
      <c r="G5" s="98"/>
    </row>
    <row r="6" spans="1:9" x14ac:dyDescent="0.4">
      <c r="H6" s="102"/>
    </row>
    <row r="7" spans="1:9" x14ac:dyDescent="0.4">
      <c r="H7" s="104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7AA1-BA22-4076-89D2-C7689359936E}">
  <sheetPr>
    <pageSetUpPr fitToPage="1"/>
  </sheetPr>
  <dimension ref="A1:E27"/>
  <sheetViews>
    <sheetView tabSelected="1" view="pageBreakPreview" zoomScaleNormal="85" zoomScaleSheetLayoutView="100" workbookViewId="0">
      <selection activeCell="B8" sqref="B8"/>
    </sheetView>
  </sheetViews>
  <sheetFormatPr defaultColWidth="9.09765625" defaultRowHeight="17.399999999999999" x14ac:dyDescent="0.4"/>
  <cols>
    <col min="1" max="1" width="25.69921875" style="200" customWidth="1"/>
    <col min="2" max="3" width="20.69921875" style="200" customWidth="1"/>
    <col min="4" max="4" width="13.796875" style="200" bestFit="1" customWidth="1"/>
    <col min="5" max="5" width="10.69921875" style="200" customWidth="1"/>
    <col min="6" max="7" width="9.09765625" style="200"/>
    <col min="8" max="8" width="9.296875" style="200" bestFit="1" customWidth="1"/>
    <col min="9" max="16384" width="9.09765625" style="200"/>
  </cols>
  <sheetData>
    <row r="1" spans="1:5" ht="16.5" customHeight="1" x14ac:dyDescent="0.4">
      <c r="A1" s="273" t="s">
        <v>477</v>
      </c>
      <c r="B1" s="273"/>
      <c r="C1" s="273"/>
      <c r="D1" s="273"/>
      <c r="E1" s="273"/>
    </row>
    <row r="2" spans="1:5" ht="16.5" customHeight="1" x14ac:dyDescent="0.4">
      <c r="A2" s="273"/>
      <c r="B2" s="273"/>
      <c r="C2" s="273"/>
      <c r="D2" s="273"/>
      <c r="E2" s="273"/>
    </row>
    <row r="3" spans="1:5" ht="16.5" customHeight="1" x14ac:dyDescent="0.4">
      <c r="A3" s="273"/>
      <c r="B3" s="273"/>
      <c r="C3" s="273"/>
      <c r="D3" s="273"/>
      <c r="E3" s="273"/>
    </row>
    <row r="4" spans="1:5" x14ac:dyDescent="0.4">
      <c r="A4" s="217"/>
      <c r="B4" s="217"/>
      <c r="C4" s="217"/>
      <c r="D4" s="217"/>
      <c r="E4" s="217"/>
    </row>
    <row r="5" spans="1:5" x14ac:dyDescent="0.4">
      <c r="A5" s="217"/>
      <c r="B5" s="217"/>
      <c r="C5" s="216" t="s">
        <v>476</v>
      </c>
      <c r="D5" s="214"/>
      <c r="E5" s="215">
        <v>1.1299999999999999</v>
      </c>
    </row>
    <row r="6" spans="1:5" x14ac:dyDescent="0.4">
      <c r="A6" s="214"/>
      <c r="B6" s="214"/>
      <c r="C6" s="214"/>
      <c r="D6" s="214"/>
      <c r="E6" s="214"/>
    </row>
    <row r="7" spans="1:5" ht="39.9" customHeight="1" x14ac:dyDescent="0.4">
      <c r="A7" s="213" t="s">
        <v>111</v>
      </c>
      <c r="B7" s="213" t="s">
        <v>475</v>
      </c>
      <c r="C7" s="213" t="s">
        <v>474</v>
      </c>
      <c r="D7" s="274" t="s">
        <v>473</v>
      </c>
      <c r="E7" s="274"/>
    </row>
    <row r="8" spans="1:5" x14ac:dyDescent="0.4">
      <c r="A8" s="275" t="s">
        <v>108</v>
      </c>
      <c r="B8" s="212" t="s">
        <v>478</v>
      </c>
      <c r="C8" s="210">
        <v>661.12</v>
      </c>
      <c r="D8" s="269"/>
      <c r="E8" s="270"/>
    </row>
    <row r="9" spans="1:5" hidden="1" x14ac:dyDescent="0.4">
      <c r="A9" s="276"/>
      <c r="B9" s="211"/>
      <c r="C9" s="210"/>
      <c r="D9" s="271"/>
      <c r="E9" s="272"/>
    </row>
    <row r="10" spans="1:5" x14ac:dyDescent="0.4">
      <c r="A10" s="276"/>
      <c r="B10" s="209"/>
      <c r="C10" s="208">
        <f>C8</f>
        <v>661.12</v>
      </c>
      <c r="D10" s="271"/>
      <c r="E10" s="272"/>
    </row>
    <row r="11" spans="1:5" ht="39.9" hidden="1" customHeight="1" x14ac:dyDescent="0.4">
      <c r="A11" s="275" t="s">
        <v>472</v>
      </c>
      <c r="B11" s="212"/>
      <c r="C11" s="210"/>
      <c r="D11" s="271"/>
      <c r="E11" s="272"/>
    </row>
    <row r="12" spans="1:5" hidden="1" x14ac:dyDescent="0.4">
      <c r="A12" s="276"/>
      <c r="B12" s="211"/>
      <c r="C12" s="210"/>
      <c r="D12" s="271"/>
      <c r="E12" s="272"/>
    </row>
    <row r="13" spans="1:5" hidden="1" x14ac:dyDescent="0.4">
      <c r="A13" s="276"/>
      <c r="B13" s="209"/>
      <c r="C13" s="208">
        <v>0</v>
      </c>
      <c r="D13" s="205"/>
      <c r="E13" s="204"/>
    </row>
    <row r="14" spans="1:5" x14ac:dyDescent="0.4">
      <c r="A14" s="207" t="s">
        <v>471</v>
      </c>
      <c r="B14" s="207"/>
      <c r="C14" s="206">
        <f>C10</f>
        <v>661.12</v>
      </c>
      <c r="D14" s="205"/>
      <c r="E14" s="204"/>
    </row>
    <row r="15" spans="1:5" x14ac:dyDescent="0.4">
      <c r="A15" s="201"/>
      <c r="B15" s="201"/>
      <c r="C15" s="203"/>
      <c r="D15" s="201"/>
      <c r="E15" s="201"/>
    </row>
    <row r="16" spans="1:5" x14ac:dyDescent="0.4">
      <c r="A16" s="201"/>
      <c r="B16" s="201"/>
      <c r="C16" s="201"/>
      <c r="D16" s="201"/>
      <c r="E16" s="201"/>
    </row>
    <row r="17" spans="1:5" x14ac:dyDescent="0.4">
      <c r="A17" s="201"/>
      <c r="B17" s="201"/>
      <c r="C17" s="201"/>
      <c r="D17" s="202"/>
      <c r="E17" s="201"/>
    </row>
    <row r="18" spans="1:5" x14ac:dyDescent="0.4">
      <c r="A18" s="201"/>
      <c r="B18" s="201"/>
      <c r="C18" s="201"/>
      <c r="D18" s="201"/>
      <c r="E18" s="201"/>
    </row>
    <row r="19" spans="1:5" x14ac:dyDescent="0.4">
      <c r="A19" s="201"/>
      <c r="B19" s="201"/>
      <c r="C19" s="201"/>
      <c r="D19" s="201"/>
      <c r="E19" s="201"/>
    </row>
    <row r="20" spans="1:5" x14ac:dyDescent="0.4">
      <c r="A20" s="201"/>
      <c r="B20" s="201"/>
      <c r="C20" s="201"/>
      <c r="D20" s="201"/>
      <c r="E20" s="201"/>
    </row>
    <row r="21" spans="1:5" x14ac:dyDescent="0.4">
      <c r="A21" s="201"/>
      <c r="B21" s="201"/>
      <c r="C21" s="201"/>
      <c r="D21" s="201"/>
      <c r="E21" s="201"/>
    </row>
    <row r="22" spans="1:5" x14ac:dyDescent="0.4">
      <c r="A22" s="201"/>
      <c r="B22" s="201"/>
      <c r="C22" s="201"/>
      <c r="D22" s="201"/>
      <c r="E22" s="201"/>
    </row>
    <row r="23" spans="1:5" x14ac:dyDescent="0.4">
      <c r="A23" s="201"/>
      <c r="B23" s="201"/>
      <c r="C23" s="201"/>
      <c r="D23" s="201"/>
      <c r="E23" s="201"/>
    </row>
    <row r="24" spans="1:5" x14ac:dyDescent="0.4">
      <c r="A24" s="201"/>
      <c r="B24" s="201"/>
      <c r="C24" s="201"/>
      <c r="D24" s="201"/>
      <c r="E24" s="201"/>
    </row>
    <row r="25" spans="1:5" x14ac:dyDescent="0.4">
      <c r="A25" s="201"/>
      <c r="B25" s="201"/>
      <c r="C25" s="201"/>
    </row>
    <row r="26" spans="1:5" x14ac:dyDescent="0.4">
      <c r="A26" s="201"/>
      <c r="B26" s="201"/>
      <c r="C26" s="201"/>
    </row>
    <row r="27" spans="1:5" x14ac:dyDescent="0.4">
      <c r="A27" s="201"/>
      <c r="B27" s="201"/>
      <c r="C27" s="201"/>
    </row>
  </sheetData>
  <mergeCells count="5">
    <mergeCell ref="D8:E12"/>
    <mergeCell ref="A1:E3"/>
    <mergeCell ref="D7:E7"/>
    <mergeCell ref="A8:A10"/>
    <mergeCell ref="A11:A13"/>
  </mergeCells>
  <phoneticPr fontId="10" type="noConversion"/>
  <pageMargins left="0.7" right="0.7" top="0.75" bottom="0.75" header="0.3" footer="0.3"/>
  <pageSetup paperSize="9" scale="8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E32-10DA-4972-B4A5-129052C0323E}">
  <dimension ref="A1:O12"/>
  <sheetViews>
    <sheetView workbookViewId="0">
      <selection activeCell="A6" sqref="A6:A11"/>
    </sheetView>
  </sheetViews>
  <sheetFormatPr defaultRowHeight="17.399999999999999" x14ac:dyDescent="0.4"/>
  <cols>
    <col min="1" max="1" width="8.8984375" style="110" bestFit="1" customWidth="1"/>
    <col min="2" max="2" width="18.69921875" style="110" customWidth="1"/>
    <col min="3" max="3" width="15.8984375" style="110" customWidth="1"/>
    <col min="4" max="4" width="14.09765625" style="110" bestFit="1" customWidth="1"/>
    <col min="5" max="5" width="9.8984375" style="110" bestFit="1" customWidth="1"/>
    <col min="6" max="6" width="10.19921875" style="110" bestFit="1" customWidth="1"/>
    <col min="7" max="8" width="8.796875" style="110"/>
    <col min="9" max="9" width="8.3984375" style="110" customWidth="1"/>
    <col min="10" max="11" width="8.796875" style="110"/>
    <col min="12" max="12" width="15.8984375" style="110" customWidth="1"/>
    <col min="13" max="13" width="13.09765625" style="110" customWidth="1"/>
    <col min="14" max="14" width="16.09765625" style="110" bestFit="1" customWidth="1"/>
    <col min="15" max="16384" width="8.796875" style="110"/>
  </cols>
  <sheetData>
    <row r="1" spans="1:15" s="122" customFormat="1" ht="66.599999999999994" customHeight="1" thickBot="1" x14ac:dyDescent="0.45">
      <c r="B1" s="277" t="s">
        <v>452</v>
      </c>
      <c r="C1" s="278"/>
      <c r="D1" s="278"/>
      <c r="E1" s="278"/>
      <c r="F1" s="279"/>
      <c r="G1" s="280" t="s">
        <v>451</v>
      </c>
      <c r="H1" s="281"/>
      <c r="I1" s="282"/>
      <c r="J1" s="146" t="s">
        <v>450</v>
      </c>
      <c r="K1" s="145" t="s">
        <v>449</v>
      </c>
      <c r="L1" s="144" t="s">
        <v>448</v>
      </c>
      <c r="M1" s="144" t="s">
        <v>447</v>
      </c>
      <c r="N1" s="144" t="s">
        <v>446</v>
      </c>
    </row>
    <row r="2" spans="1:15" s="122" customFormat="1" ht="16.2" thickBot="1" x14ac:dyDescent="0.45">
      <c r="B2" s="143"/>
      <c r="C2" s="143"/>
      <c r="D2" s="142"/>
      <c r="E2" s="142"/>
      <c r="F2" s="139">
        <f>SUM(F4:F24)</f>
        <v>173</v>
      </c>
      <c r="G2" s="141"/>
      <c r="H2" s="140"/>
      <c r="I2" s="139">
        <f>SUM(I4:I24)</f>
        <v>376.5</v>
      </c>
      <c r="J2" s="138">
        <f>SUM(J4:J24)</f>
        <v>203.5</v>
      </c>
      <c r="K2" s="137">
        <v>2.875</v>
      </c>
      <c r="L2" s="136">
        <f>(J2*K2)</f>
        <v>585.0625</v>
      </c>
      <c r="M2" s="135">
        <f>(J2*K2*1.13)</f>
        <v>661.1206249999999</v>
      </c>
      <c r="N2" s="134" t="s">
        <v>445</v>
      </c>
    </row>
    <row r="3" spans="1:15" s="122" customFormat="1" ht="15.6" customHeight="1" thickTop="1" thickBot="1" x14ac:dyDescent="0.45">
      <c r="B3" s="283" t="s">
        <v>444</v>
      </c>
      <c r="C3" s="284"/>
      <c r="D3" s="131" t="s">
        <v>443</v>
      </c>
      <c r="E3" s="131" t="s">
        <v>442</v>
      </c>
      <c r="F3" s="133" t="s">
        <v>441</v>
      </c>
      <c r="G3" s="132" t="s">
        <v>440</v>
      </c>
      <c r="H3" s="131" t="s">
        <v>439</v>
      </c>
      <c r="I3" s="130" t="s">
        <v>438</v>
      </c>
      <c r="J3" s="129" t="s">
        <v>437</v>
      </c>
    </row>
    <row r="4" spans="1:15" s="122" customFormat="1" ht="14.4" x14ac:dyDescent="0.4">
      <c r="B4" s="285" t="s">
        <v>436</v>
      </c>
      <c r="C4" s="286"/>
      <c r="D4" s="128"/>
      <c r="E4" s="127"/>
      <c r="F4" s="126"/>
      <c r="G4" s="128"/>
      <c r="H4" s="127"/>
      <c r="I4" s="126"/>
      <c r="J4" s="125"/>
      <c r="L4" s="124"/>
      <c r="M4" s="123"/>
      <c r="N4" s="123"/>
      <c r="O4" s="123"/>
    </row>
    <row r="5" spans="1:15" x14ac:dyDescent="0.4">
      <c r="B5" s="119">
        <v>45903</v>
      </c>
      <c r="C5" s="118">
        <v>18050238311</v>
      </c>
      <c r="D5" s="117">
        <v>16.3</v>
      </c>
      <c r="E5" s="116">
        <v>35</v>
      </c>
      <c r="F5" s="115">
        <v>35</v>
      </c>
      <c r="G5" s="117">
        <v>58.7</v>
      </c>
      <c r="H5" s="116">
        <v>54</v>
      </c>
      <c r="I5" s="116">
        <v>73</v>
      </c>
      <c r="J5" s="115">
        <f t="shared" ref="J5:J11" si="0">I5-F5</f>
        <v>38</v>
      </c>
    </row>
    <row r="6" spans="1:15" x14ac:dyDescent="0.4">
      <c r="A6" s="120"/>
      <c r="B6" s="119">
        <v>45906</v>
      </c>
      <c r="C6" s="121">
        <v>18050238311</v>
      </c>
      <c r="D6" s="117">
        <v>10.199999999999999</v>
      </c>
      <c r="E6" s="116">
        <v>15</v>
      </c>
      <c r="F6" s="115">
        <v>37.5</v>
      </c>
      <c r="G6" s="117">
        <v>74.900000000000006</v>
      </c>
      <c r="H6" s="116">
        <v>83.3</v>
      </c>
      <c r="I6" s="116">
        <v>89.5</v>
      </c>
      <c r="J6" s="115">
        <f t="shared" si="0"/>
        <v>52</v>
      </c>
    </row>
    <row r="7" spans="1:15" x14ac:dyDescent="0.4">
      <c r="A7" s="120"/>
      <c r="B7" s="119">
        <v>45910</v>
      </c>
      <c r="C7" s="118">
        <v>18050238333</v>
      </c>
      <c r="D7" s="117">
        <v>18.8</v>
      </c>
      <c r="E7" s="116">
        <v>29</v>
      </c>
      <c r="F7" s="115">
        <v>29</v>
      </c>
      <c r="G7" s="117">
        <v>66.400000000000006</v>
      </c>
      <c r="H7" s="116">
        <v>52.7</v>
      </c>
      <c r="I7" s="116">
        <v>70</v>
      </c>
      <c r="J7" s="115">
        <f t="shared" si="0"/>
        <v>41</v>
      </c>
    </row>
    <row r="8" spans="1:15" x14ac:dyDescent="0.4">
      <c r="A8" s="120"/>
      <c r="B8" s="119">
        <v>45916</v>
      </c>
      <c r="C8" s="118">
        <v>72220338942</v>
      </c>
      <c r="D8" s="117">
        <v>12.5</v>
      </c>
      <c r="E8" s="116">
        <v>18</v>
      </c>
      <c r="F8" s="115">
        <v>18</v>
      </c>
      <c r="G8" s="117">
        <v>32.6</v>
      </c>
      <c r="H8" s="116">
        <v>38.799999999999997</v>
      </c>
      <c r="I8" s="116">
        <v>41</v>
      </c>
      <c r="J8" s="115">
        <f t="shared" si="0"/>
        <v>23</v>
      </c>
    </row>
    <row r="9" spans="1:15" x14ac:dyDescent="0.4">
      <c r="A9" s="120"/>
      <c r="B9" s="119">
        <v>45917</v>
      </c>
      <c r="C9" s="118">
        <v>18050238355</v>
      </c>
      <c r="D9" s="117">
        <v>7</v>
      </c>
      <c r="E9" s="116">
        <v>7.5</v>
      </c>
      <c r="F9" s="115">
        <v>7.5</v>
      </c>
      <c r="G9" s="117">
        <v>14.9</v>
      </c>
      <c r="H9" s="116">
        <v>15.3</v>
      </c>
      <c r="I9" s="116">
        <v>19.5</v>
      </c>
      <c r="J9" s="115">
        <f t="shared" si="0"/>
        <v>12</v>
      </c>
    </row>
    <row r="10" spans="1:15" x14ac:dyDescent="0.4">
      <c r="A10" s="120"/>
      <c r="B10" s="119">
        <v>45923</v>
      </c>
      <c r="C10" s="118">
        <v>72220339222</v>
      </c>
      <c r="D10" s="117">
        <v>10</v>
      </c>
      <c r="E10" s="116">
        <v>14</v>
      </c>
      <c r="F10" s="115">
        <v>14</v>
      </c>
      <c r="G10" s="117">
        <v>19.600000000000001</v>
      </c>
      <c r="H10" s="116">
        <v>22</v>
      </c>
      <c r="I10" s="116">
        <v>27.5</v>
      </c>
      <c r="J10" s="115">
        <f t="shared" si="0"/>
        <v>13.5</v>
      </c>
    </row>
    <row r="11" spans="1:15" x14ac:dyDescent="0.4">
      <c r="A11" s="120"/>
      <c r="B11" s="119">
        <v>45925</v>
      </c>
      <c r="C11" s="118">
        <v>18050238381</v>
      </c>
      <c r="D11" s="117">
        <v>24.5</v>
      </c>
      <c r="E11" s="116">
        <v>32</v>
      </c>
      <c r="F11" s="115">
        <v>32</v>
      </c>
      <c r="G11" s="117">
        <v>42.9</v>
      </c>
      <c r="H11" s="116">
        <v>40.700000000000003</v>
      </c>
      <c r="I11" s="116">
        <v>56</v>
      </c>
      <c r="J11" s="115">
        <f t="shared" si="0"/>
        <v>24</v>
      </c>
    </row>
    <row r="12" spans="1:15" ht="18" thickBot="1" x14ac:dyDescent="0.45">
      <c r="B12" s="114"/>
      <c r="C12" s="111"/>
      <c r="D12" s="113"/>
      <c r="E12" s="112"/>
      <c r="F12" s="111"/>
      <c r="G12" s="113"/>
      <c r="H12" s="112"/>
      <c r="I12" s="112"/>
      <c r="J12" s="111">
        <f>(D12-G12)+I12</f>
        <v>0</v>
      </c>
      <c r="L12" s="110" t="s">
        <v>435</v>
      </c>
    </row>
  </sheetData>
  <mergeCells count="4">
    <mergeCell ref="B1:F1"/>
    <mergeCell ref="G1:I1"/>
    <mergeCell ref="B3:C3"/>
    <mergeCell ref="B4:C4"/>
  </mergeCells>
  <phoneticPr fontId="10" type="noConversion"/>
  <conditionalFormatting sqref="B2 B4">
    <cfRule type="duplicateValues" dxfId="2" priority="2"/>
  </conditionalFormatting>
  <conditionalFormatting sqref="B3">
    <cfRule type="duplicateValues" dxfId="1" priority="1"/>
  </conditionalFormatting>
  <conditionalFormatting sqref="C2 B1">
    <cfRule type="duplicateValues" dxfId="0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91BA-3DBF-4039-93E4-2A6562C2EDB4}">
  <dimension ref="A1:S27"/>
  <sheetViews>
    <sheetView showGridLines="0" topLeftCell="A6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x14ac:dyDescent="0.25">
      <c r="A1" s="187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f>[3]KOONECT!C3</f>
        <v>2.09</v>
      </c>
      <c r="C3" s="184">
        <v>57</v>
      </c>
      <c r="D3" s="170">
        <v>43</v>
      </c>
      <c r="E3" s="170"/>
      <c r="F3" s="170">
        <v>31</v>
      </c>
      <c r="G3" s="170">
        <v>8</v>
      </c>
      <c r="H3" s="148">
        <f t="shared" ref="H3:H8" si="0">(C3*D3*F3)/6000</f>
        <v>12.663500000000001</v>
      </c>
      <c r="I3" s="183">
        <f t="shared" ref="I3:I8" si="1">MAX(G3,H3)</f>
        <v>12.663500000000001</v>
      </c>
      <c r="J3" s="162">
        <v>149649001</v>
      </c>
    </row>
    <row r="4" spans="1:19" x14ac:dyDescent="0.25">
      <c r="A4" s="155">
        <v>2</v>
      </c>
      <c r="B4" s="185">
        <f>B3</f>
        <v>2.09</v>
      </c>
      <c r="C4" s="184">
        <v>53</v>
      </c>
      <c r="D4" s="170">
        <v>35</v>
      </c>
      <c r="E4" s="170"/>
      <c r="F4" s="170">
        <v>35</v>
      </c>
      <c r="G4" s="170">
        <v>9</v>
      </c>
      <c r="H4" s="148">
        <f t="shared" si="0"/>
        <v>10.820833333333333</v>
      </c>
      <c r="I4" s="183">
        <f t="shared" si="1"/>
        <v>10.820833333333333</v>
      </c>
      <c r="J4" s="162">
        <v>149649002</v>
      </c>
    </row>
    <row r="5" spans="1:19" x14ac:dyDescent="0.25">
      <c r="A5" s="155">
        <v>3</v>
      </c>
      <c r="B5" s="185">
        <f>B4</f>
        <v>2.09</v>
      </c>
      <c r="C5" s="184">
        <v>44</v>
      </c>
      <c r="D5" s="170">
        <v>34</v>
      </c>
      <c r="E5" s="170"/>
      <c r="F5" s="170">
        <v>34</v>
      </c>
      <c r="G5" s="170">
        <v>14</v>
      </c>
      <c r="H5" s="148">
        <f t="shared" si="0"/>
        <v>8.4773333333333341</v>
      </c>
      <c r="I5" s="183">
        <f t="shared" si="1"/>
        <v>14</v>
      </c>
      <c r="J5" s="162">
        <v>149649003</v>
      </c>
    </row>
    <row r="6" spans="1:19" x14ac:dyDescent="0.25">
      <c r="A6" s="155">
        <v>4</v>
      </c>
      <c r="B6" s="185">
        <f>B5</f>
        <v>2.09</v>
      </c>
      <c r="C6" s="184">
        <v>34</v>
      </c>
      <c r="D6" s="170">
        <v>25</v>
      </c>
      <c r="E6" s="170"/>
      <c r="F6" s="170">
        <v>25</v>
      </c>
      <c r="G6" s="170">
        <v>19.5</v>
      </c>
      <c r="H6" s="148">
        <f t="shared" si="0"/>
        <v>3.5416666666666665</v>
      </c>
      <c r="I6" s="183">
        <f t="shared" si="1"/>
        <v>19.5</v>
      </c>
      <c r="J6" s="162">
        <v>149649004</v>
      </c>
    </row>
    <row r="7" spans="1:19" x14ac:dyDescent="0.25">
      <c r="A7" s="155">
        <v>5</v>
      </c>
      <c r="B7" s="185">
        <f>B6</f>
        <v>2.09</v>
      </c>
      <c r="C7" s="184">
        <v>53</v>
      </c>
      <c r="D7" s="170">
        <v>35</v>
      </c>
      <c r="E7" s="170"/>
      <c r="F7" s="170">
        <v>35</v>
      </c>
      <c r="G7" s="170">
        <v>9</v>
      </c>
      <c r="H7" s="148">
        <f t="shared" si="0"/>
        <v>10.820833333333333</v>
      </c>
      <c r="I7" s="183">
        <f t="shared" si="1"/>
        <v>10.820833333333333</v>
      </c>
      <c r="J7" s="162">
        <v>149649005</v>
      </c>
    </row>
    <row r="8" spans="1:19" x14ac:dyDescent="0.25">
      <c r="A8" s="155">
        <v>6</v>
      </c>
      <c r="B8" s="185">
        <f>B3</f>
        <v>2.09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59.5</v>
      </c>
      <c r="H9" s="182">
        <f>SUM(H3:H8)</f>
        <v>46.324166666666663</v>
      </c>
      <c r="I9" s="182">
        <f>SUM(I3:I8)</f>
        <v>67.805166666666665</v>
      </c>
      <c r="S9" s="160" t="s">
        <v>467</v>
      </c>
    </row>
    <row r="10" spans="1:19" x14ac:dyDescent="0.25">
      <c r="I10" s="181"/>
      <c r="J10" s="181"/>
      <c r="K10" s="181"/>
      <c r="S10" s="180">
        <f>COUNT(S13:S466)</f>
        <v>14</v>
      </c>
    </row>
    <row r="11" spans="1:19" ht="15.6" x14ac:dyDescent="0.35">
      <c r="C11" s="179"/>
      <c r="J11" s="147" t="s">
        <v>466</v>
      </c>
      <c r="K11" s="178">
        <f>SUM(K14:K1822)</f>
        <v>73</v>
      </c>
      <c r="O11" s="177">
        <f>SUM(O14:O11155)</f>
        <v>16.3</v>
      </c>
      <c r="P11" s="147" t="s">
        <v>466</v>
      </c>
      <c r="Q11" s="176">
        <f>SUM(Q14:Q21922)</f>
        <v>35</v>
      </c>
      <c r="S11" s="175" t="s">
        <v>465</v>
      </c>
    </row>
    <row r="12" spans="1:19" ht="16.2" thickBot="1" x14ac:dyDescent="0.4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71"/>
      <c r="M12" s="287" t="s">
        <v>463</v>
      </c>
      <c r="N12" s="287"/>
      <c r="O12" s="287"/>
      <c r="P12" s="287"/>
      <c r="Q12" s="287"/>
      <c r="S12" s="169">
        <f>SUM(S14:S18922)</f>
        <v>38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27" si="2">VLOOKUP(A14,MDM,2,FALSE)</f>
        <v>1123287</v>
      </c>
      <c r="C14" s="158" t="str">
        <f t="shared" ref="C14:C27" si="3">N14</f>
        <v>PDE250052631</v>
      </c>
      <c r="D14" s="157" t="str">
        <f t="shared" ref="D14:D27" si="4">C14</f>
        <v>PDE250052631</v>
      </c>
      <c r="E14" s="156" t="e">
        <f t="shared" ref="E14:E27" si="5">VLOOKUP(D14,GZ_HBL,2,FALSE)</f>
        <v>#N/A</v>
      </c>
      <c r="F14" s="155">
        <v>32</v>
      </c>
      <c r="G14" s="155">
        <v>22</v>
      </c>
      <c r="H14" s="155">
        <v>16</v>
      </c>
      <c r="I14" s="154">
        <v>4.4000000000000004</v>
      </c>
      <c r="J14" s="153">
        <f t="shared" ref="J14:J27" si="6">(F14*G14*H14)/6000</f>
        <v>1.8773333333333333</v>
      </c>
      <c r="K14" s="148">
        <f t="shared" ref="K14:K27" si="7">ROUNDUP(MAX(I14,J14)*2,0)/2</f>
        <v>4.5</v>
      </c>
      <c r="L14" s="149"/>
      <c r="M14" s="152" t="s">
        <v>453</v>
      </c>
      <c r="N14" s="151" t="str">
        <f>'[3]MISOROMAN UPLOAD)'!I2</f>
        <v>PDE250052631</v>
      </c>
      <c r="O14" s="150">
        <f>'[3]MISOROMAN UPLOAD)'!AW2</f>
        <v>0.5</v>
      </c>
      <c r="P14" s="150">
        <f>'[3]MISOROMAN UPLOAD)'!AX2</f>
        <v>3</v>
      </c>
      <c r="Q14" s="150">
        <f>ROUNDUP(MAX('[3]MISOROMAN UPLOAD)'!AX2)*2,0)/2</f>
        <v>3</v>
      </c>
      <c r="R14" s="149"/>
      <c r="S14" s="148">
        <f t="shared" ref="S14:S27" si="8">ROUNDUP(MAX(K14-Q14)*2,0)/2</f>
        <v>1.5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PDE250052633</v>
      </c>
      <c r="D15" s="157" t="str">
        <f t="shared" si="4"/>
        <v>PDE250052633</v>
      </c>
      <c r="E15" s="156" t="e">
        <f t="shared" si="5"/>
        <v>#N/A</v>
      </c>
      <c r="F15" s="155">
        <v>28</v>
      </c>
      <c r="G15" s="155">
        <v>27</v>
      </c>
      <c r="H15" s="155">
        <v>19</v>
      </c>
      <c r="I15" s="154">
        <v>4.5999999999999996</v>
      </c>
      <c r="J15" s="153">
        <f t="shared" si="6"/>
        <v>2.3940000000000001</v>
      </c>
      <c r="K15" s="148">
        <f t="shared" si="7"/>
        <v>5</v>
      </c>
      <c r="L15" s="149"/>
      <c r="M15" s="152" t="s">
        <v>453</v>
      </c>
      <c r="N15" s="151" t="str">
        <f>'[3]MISOROMAN UPLOAD)'!I3</f>
        <v>PDE250052633</v>
      </c>
      <c r="O15" s="150">
        <f>'[3]MISOROMAN UPLOAD)'!AW3</f>
        <v>0.5</v>
      </c>
      <c r="P15" s="150">
        <f>'[3]MISOROMAN UPLOAD)'!AX3</f>
        <v>3</v>
      </c>
      <c r="Q15" s="150">
        <f>ROUNDUP(MAX('[3]MISOROMAN UPLOAD)'!AX3)*2,0)/2</f>
        <v>3</v>
      </c>
      <c r="R15" s="149"/>
      <c r="S15" s="148">
        <f t="shared" si="8"/>
        <v>2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PDE250053611</v>
      </c>
      <c r="D16" s="157" t="str">
        <f t="shared" si="4"/>
        <v>PDE250053611</v>
      </c>
      <c r="E16" s="156" t="e">
        <f t="shared" si="5"/>
        <v>#N/A</v>
      </c>
      <c r="F16" s="155">
        <v>23</v>
      </c>
      <c r="G16" s="155">
        <v>17</v>
      </c>
      <c r="H16" s="155">
        <v>7</v>
      </c>
      <c r="I16" s="154">
        <v>0.2</v>
      </c>
      <c r="J16" s="153">
        <f t="shared" si="6"/>
        <v>0.45616666666666666</v>
      </c>
      <c r="K16" s="148">
        <f t="shared" si="7"/>
        <v>0.5</v>
      </c>
      <c r="L16" s="149"/>
      <c r="M16" s="152" t="s">
        <v>453</v>
      </c>
      <c r="N16" s="151" t="str">
        <f>'[3]MISOROMAN UPLOAD)'!I4</f>
        <v>PDE250053611</v>
      </c>
      <c r="O16" s="150">
        <f>'[3]MISOROMAN UPLOAD)'!AW4</f>
        <v>0.5</v>
      </c>
      <c r="P16" s="150">
        <f>'[3]MISOROMAN UPLOAD)'!AX4</f>
        <v>0.5</v>
      </c>
      <c r="Q16" s="150">
        <f>ROUNDUP(MAX('[3]MISOROMAN UPLOAD)'!AX4)*2,0)/2</f>
        <v>0.5</v>
      </c>
      <c r="R16" s="149"/>
      <c r="S16" s="148">
        <f t="shared" si="8"/>
        <v>0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PDE250053612</v>
      </c>
      <c r="D17" s="157" t="str">
        <f t="shared" si="4"/>
        <v>PDE250053612</v>
      </c>
      <c r="E17" s="156" t="e">
        <f t="shared" si="5"/>
        <v>#N/A</v>
      </c>
      <c r="F17" s="155">
        <v>23</v>
      </c>
      <c r="G17" s="155">
        <v>17</v>
      </c>
      <c r="H17" s="155">
        <v>7</v>
      </c>
      <c r="I17" s="154">
        <v>0.5</v>
      </c>
      <c r="J17" s="153">
        <f t="shared" si="6"/>
        <v>0.45616666666666666</v>
      </c>
      <c r="K17" s="148">
        <f t="shared" si="7"/>
        <v>0.5</v>
      </c>
      <c r="L17" s="149"/>
      <c r="M17" s="152" t="s">
        <v>453</v>
      </c>
      <c r="N17" s="151" t="str">
        <f>'[3]MISOROMAN UPLOAD)'!I5</f>
        <v>PDE250053612</v>
      </c>
      <c r="O17" s="150">
        <f>'[3]MISOROMAN UPLOAD)'!AW5</f>
        <v>0.5</v>
      </c>
      <c r="P17" s="150">
        <f>'[3]MISOROMAN UPLOAD)'!AX5</f>
        <v>0.5</v>
      </c>
      <c r="Q17" s="150">
        <f>ROUNDUP(MAX('[3]MISOROMAN UPLOAD)'!AX5)*2,0)/2</f>
        <v>0.5</v>
      </c>
      <c r="R17" s="149"/>
      <c r="S17" s="148">
        <f t="shared" si="8"/>
        <v>0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PDE250053613</v>
      </c>
      <c r="D18" s="157" t="str">
        <f t="shared" si="4"/>
        <v>PDE250053613</v>
      </c>
      <c r="E18" s="156" t="e">
        <f t="shared" si="5"/>
        <v>#N/A</v>
      </c>
      <c r="F18" s="155">
        <v>23</v>
      </c>
      <c r="G18" s="155">
        <v>17</v>
      </c>
      <c r="H18" s="155">
        <v>7</v>
      </c>
      <c r="I18" s="154">
        <v>0.5</v>
      </c>
      <c r="J18" s="153">
        <f t="shared" si="6"/>
        <v>0.45616666666666666</v>
      </c>
      <c r="K18" s="148">
        <f t="shared" si="7"/>
        <v>0.5</v>
      </c>
      <c r="L18" s="149"/>
      <c r="M18" s="152" t="s">
        <v>453</v>
      </c>
      <c r="N18" s="151" t="str">
        <f>'[3]MISOROMAN UPLOAD)'!I6</f>
        <v>PDE250053613</v>
      </c>
      <c r="O18" s="150">
        <f>'[3]MISOROMAN UPLOAD)'!AW6</f>
        <v>0.5</v>
      </c>
      <c r="P18" s="150">
        <f>'[3]MISOROMAN UPLOAD)'!AX6</f>
        <v>0.5</v>
      </c>
      <c r="Q18" s="150">
        <f>ROUNDUP(MAX('[3]MISOROMAN UPLOAD)'!AX6)*2,0)/2</f>
        <v>0.5</v>
      </c>
      <c r="R18" s="149"/>
      <c r="S18" s="148">
        <f t="shared" si="8"/>
        <v>0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PDE250053614</v>
      </c>
      <c r="D19" s="157" t="str">
        <f t="shared" si="4"/>
        <v>PDE250053614</v>
      </c>
      <c r="E19" s="156" t="e">
        <f t="shared" si="5"/>
        <v>#N/A</v>
      </c>
      <c r="F19" s="155">
        <v>23</v>
      </c>
      <c r="G19" s="155">
        <v>17</v>
      </c>
      <c r="H19" s="155">
        <v>7</v>
      </c>
      <c r="I19" s="154">
        <v>0.2</v>
      </c>
      <c r="J19" s="153">
        <f t="shared" si="6"/>
        <v>0.45616666666666666</v>
      </c>
      <c r="K19" s="148">
        <f t="shared" si="7"/>
        <v>0.5</v>
      </c>
      <c r="L19" s="149"/>
      <c r="M19" s="152" t="s">
        <v>453</v>
      </c>
      <c r="N19" s="151" t="str">
        <f>'[3]MISOROMAN UPLOAD)'!I7</f>
        <v>PDE250053614</v>
      </c>
      <c r="O19" s="150">
        <f>'[3]MISOROMAN UPLOAD)'!AW7</f>
        <v>0.5</v>
      </c>
      <c r="P19" s="150">
        <f>'[3]MISOROMAN UPLOAD)'!AX7</f>
        <v>0.5</v>
      </c>
      <c r="Q19" s="150">
        <f>ROUNDUP(MAX('[3]MISOROMAN UPLOAD)'!AX7)*2,0)/2</f>
        <v>0.5</v>
      </c>
      <c r="R19" s="149"/>
      <c r="S19" s="148">
        <f t="shared" si="8"/>
        <v>0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PDE250054006</v>
      </c>
      <c r="D20" s="157" t="str">
        <f t="shared" si="4"/>
        <v>PDE250054006</v>
      </c>
      <c r="E20" s="156" t="e">
        <f t="shared" si="5"/>
        <v>#N/A</v>
      </c>
      <c r="F20" s="155">
        <v>19</v>
      </c>
      <c r="G20" s="155">
        <v>17</v>
      </c>
      <c r="H20" s="155">
        <v>15</v>
      </c>
      <c r="I20" s="154">
        <v>0.7</v>
      </c>
      <c r="J20" s="153">
        <f t="shared" si="6"/>
        <v>0.8075</v>
      </c>
      <c r="K20" s="148">
        <f t="shared" si="7"/>
        <v>1</v>
      </c>
      <c r="L20" s="149"/>
      <c r="M20" s="152" t="s">
        <v>453</v>
      </c>
      <c r="N20" s="151" t="str">
        <f>'[3]MISOROMAN UPLOAD)'!I8</f>
        <v>PDE250054006</v>
      </c>
      <c r="O20" s="150">
        <f>'[3]MISOROMAN UPLOAD)'!AW8</f>
        <v>0.5</v>
      </c>
      <c r="P20" s="150">
        <f>'[3]MISOROMAN UPLOAD)'!AX8</f>
        <v>0.5</v>
      </c>
      <c r="Q20" s="150">
        <f>ROUNDUP(MAX('[3]MISOROMAN UPLOAD)'!AX8)*2,0)/2</f>
        <v>0.5</v>
      </c>
      <c r="R20" s="149"/>
      <c r="S20" s="148">
        <f t="shared" si="8"/>
        <v>0.5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PDE250054008</v>
      </c>
      <c r="D21" s="157" t="str">
        <f t="shared" si="4"/>
        <v>PDE250054008</v>
      </c>
      <c r="E21" s="156" t="e">
        <f t="shared" si="5"/>
        <v>#N/A</v>
      </c>
      <c r="F21" s="155">
        <v>36</v>
      </c>
      <c r="G21" s="155">
        <v>27</v>
      </c>
      <c r="H21" s="155">
        <v>28</v>
      </c>
      <c r="I21" s="154">
        <v>8.1</v>
      </c>
      <c r="J21" s="153">
        <f t="shared" si="6"/>
        <v>4.5359999999999996</v>
      </c>
      <c r="K21" s="148">
        <f t="shared" si="7"/>
        <v>8.5</v>
      </c>
      <c r="L21" s="149"/>
      <c r="M21" s="152" t="s">
        <v>453</v>
      </c>
      <c r="N21" s="151" t="str">
        <f>'[3]MISOROMAN UPLOAD)'!I9</f>
        <v>PDE250054008</v>
      </c>
      <c r="O21" s="150">
        <f>'[3]MISOROMAN UPLOAD)'!AW9</f>
        <v>0.8</v>
      </c>
      <c r="P21" s="150">
        <f>'[3]MISOROMAN UPLOAD)'!AX9</f>
        <v>5</v>
      </c>
      <c r="Q21" s="150">
        <f>ROUNDUP(MAX('[3]MISOROMAN UPLOAD)'!AX9)*2,0)/2</f>
        <v>5</v>
      </c>
      <c r="R21" s="149"/>
      <c r="S21" s="148">
        <f t="shared" si="8"/>
        <v>3.5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PDE250054009</v>
      </c>
      <c r="D22" s="157" t="str">
        <f t="shared" si="4"/>
        <v>PDE250054009</v>
      </c>
      <c r="E22" s="156" t="e">
        <f t="shared" si="5"/>
        <v>#N/A</v>
      </c>
      <c r="F22" s="155">
        <v>23</v>
      </c>
      <c r="G22" s="155">
        <v>17</v>
      </c>
      <c r="H22" s="155">
        <v>7</v>
      </c>
      <c r="I22" s="154">
        <v>0.3</v>
      </c>
      <c r="J22" s="153">
        <f t="shared" si="6"/>
        <v>0.45616666666666666</v>
      </c>
      <c r="K22" s="148">
        <f t="shared" si="7"/>
        <v>0.5</v>
      </c>
      <c r="L22" s="149"/>
      <c r="M22" s="152" t="s">
        <v>453</v>
      </c>
      <c r="N22" s="151" t="str">
        <f>'[3]MISOROMAN UPLOAD)'!I10</f>
        <v>PDE250054009</v>
      </c>
      <c r="O22" s="150">
        <f>'[3]MISOROMAN UPLOAD)'!AW10</f>
        <v>0.5</v>
      </c>
      <c r="P22" s="150">
        <f>'[3]MISOROMAN UPLOAD)'!AX10</f>
        <v>0.5</v>
      </c>
      <c r="Q22" s="150">
        <f>ROUNDUP(MAX('[3]MISOROMAN UPLOAD)'!AX10)*2,0)/2</f>
        <v>0.5</v>
      </c>
      <c r="R22" s="149"/>
      <c r="S22" s="148">
        <f t="shared" si="8"/>
        <v>0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PDE250054010</v>
      </c>
      <c r="D23" s="157" t="str">
        <f t="shared" si="4"/>
        <v>PDE250054010</v>
      </c>
      <c r="E23" s="156" t="e">
        <f t="shared" si="5"/>
        <v>#N/A</v>
      </c>
      <c r="F23" s="155">
        <v>30</v>
      </c>
      <c r="G23" s="155">
        <v>23</v>
      </c>
      <c r="H23" s="155">
        <v>19</v>
      </c>
      <c r="I23" s="154">
        <v>2.8</v>
      </c>
      <c r="J23" s="153">
        <f t="shared" si="6"/>
        <v>2.1850000000000001</v>
      </c>
      <c r="K23" s="148">
        <f t="shared" si="7"/>
        <v>3</v>
      </c>
      <c r="L23" s="149"/>
      <c r="M23" s="152" t="s">
        <v>453</v>
      </c>
      <c r="N23" s="151" t="str">
        <f>'[3]MISOROMAN UPLOAD)'!I11</f>
        <v>PDE250054010</v>
      </c>
      <c r="O23" s="150">
        <f>'[3]MISOROMAN UPLOAD)'!AW11</f>
        <v>0.5</v>
      </c>
      <c r="P23" s="150">
        <f>'[3]MISOROMAN UPLOAD)'!AX11</f>
        <v>3</v>
      </c>
      <c r="Q23" s="150">
        <f>ROUNDUP(MAX('[3]MISOROMAN UPLOAD)'!AX11)*2,0)/2</f>
        <v>3</v>
      </c>
      <c r="R23" s="149"/>
      <c r="S23" s="148">
        <f t="shared" si="8"/>
        <v>0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PDE250054011</v>
      </c>
      <c r="D24" s="157" t="str">
        <f t="shared" si="4"/>
        <v>PDE250054011</v>
      </c>
      <c r="E24" s="156" t="e">
        <f t="shared" si="5"/>
        <v>#N/A</v>
      </c>
      <c r="F24" s="155">
        <v>30</v>
      </c>
      <c r="G24" s="155">
        <v>24</v>
      </c>
      <c r="H24" s="155">
        <v>16</v>
      </c>
      <c r="I24" s="154">
        <v>4</v>
      </c>
      <c r="J24" s="153">
        <f t="shared" si="6"/>
        <v>1.92</v>
      </c>
      <c r="K24" s="148">
        <f t="shared" si="7"/>
        <v>4</v>
      </c>
      <c r="L24" s="149"/>
      <c r="M24" s="152" t="s">
        <v>453</v>
      </c>
      <c r="N24" s="151" t="str">
        <f>'[3]MISOROMAN UPLOAD)'!I12</f>
        <v>PDE250054011</v>
      </c>
      <c r="O24" s="150">
        <f>'[3]MISOROMAN UPLOAD)'!AW12</f>
        <v>0.5</v>
      </c>
      <c r="P24" s="150">
        <f>'[3]MISOROMAN UPLOAD)'!AX12</f>
        <v>2</v>
      </c>
      <c r="Q24" s="150">
        <f>ROUNDUP(MAX('[3]MISOROMAN UPLOAD)'!AX12)*2,0)/2</f>
        <v>2</v>
      </c>
      <c r="R24" s="149"/>
      <c r="S24" s="148">
        <f t="shared" si="8"/>
        <v>2</v>
      </c>
    </row>
    <row r="25" spans="1:19" x14ac:dyDescent="0.25">
      <c r="A25" s="152" t="s">
        <v>108</v>
      </c>
      <c r="B25" s="159">
        <f t="shared" si="2"/>
        <v>1123287</v>
      </c>
      <c r="C25" s="158" t="str">
        <f t="shared" si="3"/>
        <v>PDE250054012</v>
      </c>
      <c r="D25" s="157" t="str">
        <f t="shared" si="4"/>
        <v>PDE250054012</v>
      </c>
      <c r="E25" s="156" t="e">
        <f t="shared" si="5"/>
        <v>#N/A</v>
      </c>
      <c r="F25" s="155">
        <v>44</v>
      </c>
      <c r="G25" s="155">
        <v>35</v>
      </c>
      <c r="H25" s="155">
        <v>33</v>
      </c>
      <c r="I25" s="154">
        <v>14.2</v>
      </c>
      <c r="J25" s="153">
        <f t="shared" si="6"/>
        <v>8.4700000000000006</v>
      </c>
      <c r="K25" s="148">
        <f t="shared" si="7"/>
        <v>14.5</v>
      </c>
      <c r="L25" s="149"/>
      <c r="M25" s="152" t="s">
        <v>453</v>
      </c>
      <c r="N25" s="151" t="str">
        <f>'[3]MISOROMAN UPLOAD)'!I13</f>
        <v>PDE250054012</v>
      </c>
      <c r="O25" s="150">
        <f>'[3]MISOROMAN UPLOAD)'!AW13</f>
        <v>0.5</v>
      </c>
      <c r="P25" s="150">
        <f>'[3]MISOROMAN UPLOAD)'!AX13</f>
        <v>6</v>
      </c>
      <c r="Q25" s="150">
        <f>ROUNDUP(MAX('[3]MISOROMAN UPLOAD)'!AX13)*2,0)/2</f>
        <v>6</v>
      </c>
      <c r="R25" s="149"/>
      <c r="S25" s="148">
        <f t="shared" si="8"/>
        <v>8.5</v>
      </c>
    </row>
    <row r="26" spans="1:19" x14ac:dyDescent="0.25">
      <c r="A26" s="152" t="s">
        <v>108</v>
      </c>
      <c r="B26" s="159">
        <f t="shared" si="2"/>
        <v>1123287</v>
      </c>
      <c r="C26" s="158" t="str">
        <f t="shared" si="3"/>
        <v>PDE250054243</v>
      </c>
      <c r="D26" s="157" t="str">
        <f t="shared" si="4"/>
        <v>PDE250054243</v>
      </c>
      <c r="E26" s="156" t="e">
        <f t="shared" si="5"/>
        <v>#N/A</v>
      </c>
      <c r="F26" s="155">
        <v>59</v>
      </c>
      <c r="G26" s="155">
        <v>40</v>
      </c>
      <c r="H26" s="155">
        <v>41</v>
      </c>
      <c r="I26" s="154">
        <v>9</v>
      </c>
      <c r="J26" s="153">
        <f t="shared" si="6"/>
        <v>16.126666666666665</v>
      </c>
      <c r="K26" s="148">
        <f t="shared" si="7"/>
        <v>16.5</v>
      </c>
      <c r="L26" s="149"/>
      <c r="M26" s="152" t="s">
        <v>453</v>
      </c>
      <c r="N26" s="151" t="str">
        <f>'[3]MISOROMAN UPLOAD)'!I14</f>
        <v>PDE250054243</v>
      </c>
      <c r="O26" s="150">
        <f>'[3]MISOROMAN UPLOAD)'!AW14</f>
        <v>5</v>
      </c>
      <c r="P26" s="150">
        <f>'[3]MISOROMAN UPLOAD)'!AX14</f>
        <v>5</v>
      </c>
      <c r="Q26" s="150">
        <f>ROUNDUP(MAX('[3]MISOROMAN UPLOAD)'!AX14)*2,0)/2</f>
        <v>5</v>
      </c>
      <c r="R26" s="149"/>
      <c r="S26" s="148">
        <f t="shared" si="8"/>
        <v>11.5</v>
      </c>
    </row>
    <row r="27" spans="1:19" x14ac:dyDescent="0.25">
      <c r="A27" s="152" t="s">
        <v>108</v>
      </c>
      <c r="B27" s="159">
        <f t="shared" si="2"/>
        <v>1123287</v>
      </c>
      <c r="C27" s="158" t="str">
        <f t="shared" si="3"/>
        <v>PDE250054244</v>
      </c>
      <c r="D27" s="157" t="str">
        <f t="shared" si="4"/>
        <v>PDE250054244</v>
      </c>
      <c r="E27" s="156" t="e">
        <f t="shared" si="5"/>
        <v>#N/A</v>
      </c>
      <c r="F27" s="155">
        <v>60</v>
      </c>
      <c r="G27" s="155">
        <v>42</v>
      </c>
      <c r="H27" s="155">
        <v>32</v>
      </c>
      <c r="I27" s="154">
        <v>9.1999999999999993</v>
      </c>
      <c r="J27" s="153">
        <f t="shared" si="6"/>
        <v>13.44</v>
      </c>
      <c r="K27" s="148">
        <f t="shared" si="7"/>
        <v>13.5</v>
      </c>
      <c r="L27" s="149"/>
      <c r="M27" s="152" t="s">
        <v>453</v>
      </c>
      <c r="N27" s="151" t="str">
        <f>'[3]MISOROMAN UPLOAD)'!I15</f>
        <v>PDE250054244</v>
      </c>
      <c r="O27" s="150">
        <f>'[3]MISOROMAN UPLOAD)'!AW15</f>
        <v>5</v>
      </c>
      <c r="P27" s="150">
        <f>'[3]MISOROMAN UPLOAD)'!AX15</f>
        <v>5</v>
      </c>
      <c r="Q27" s="150">
        <f>ROUNDUP(MAX('[3]MISOROMAN UPLOAD)'!AX15)*2,0)/2</f>
        <v>5</v>
      </c>
      <c r="R27" s="149"/>
      <c r="S27" s="148">
        <f t="shared" si="8"/>
        <v>8.5</v>
      </c>
    </row>
  </sheetData>
  <protectedRanges>
    <protectedRange sqref="D13:I187" name="범위2"/>
    <protectedRange sqref="E10:J10 J8 E8:I9 J9:K9 A3:D10 E3:J7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200-B8CA-445B-842A-362670A7D013}">
  <dimension ref="A1:S28"/>
  <sheetViews>
    <sheetView showGridLines="0" topLeftCell="A4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f>[5]KOONECT!C3</f>
        <v>5.09</v>
      </c>
      <c r="C3" s="184">
        <v>53</v>
      </c>
      <c r="D3" s="170">
        <v>33</v>
      </c>
      <c r="E3" s="170"/>
      <c r="F3" s="170">
        <v>33</v>
      </c>
      <c r="G3" s="170">
        <v>8.5</v>
      </c>
      <c r="H3" s="148">
        <f t="shared" ref="H3:H8" si="0">(C3*D3*F3)/6000</f>
        <v>9.6195000000000004</v>
      </c>
      <c r="I3" s="183">
        <f t="shared" ref="I3:I8" si="1">MAX(G3,H3)</f>
        <v>9.6195000000000004</v>
      </c>
      <c r="J3" s="162">
        <v>149917001</v>
      </c>
    </row>
    <row r="4" spans="1:19" x14ac:dyDescent="0.25">
      <c r="A4" s="155">
        <v>2</v>
      </c>
      <c r="B4" s="185">
        <f>B3</f>
        <v>5.09</v>
      </c>
      <c r="C4" s="184">
        <v>35</v>
      </c>
      <c r="D4" s="170">
        <v>35</v>
      </c>
      <c r="E4" s="170"/>
      <c r="F4" s="170">
        <v>35</v>
      </c>
      <c r="G4" s="170">
        <v>6</v>
      </c>
      <c r="H4" s="148">
        <f t="shared" si="0"/>
        <v>7.145833333333333</v>
      </c>
      <c r="I4" s="183">
        <f t="shared" si="1"/>
        <v>7.145833333333333</v>
      </c>
      <c r="J4" s="162">
        <v>149917002</v>
      </c>
    </row>
    <row r="5" spans="1:19" x14ac:dyDescent="0.25">
      <c r="A5" s="155">
        <v>3</v>
      </c>
      <c r="B5" s="185">
        <f>B4</f>
        <v>5.09</v>
      </c>
      <c r="C5" s="184">
        <v>140</v>
      </c>
      <c r="D5" s="170">
        <v>45</v>
      </c>
      <c r="E5" s="170"/>
      <c r="F5" s="170">
        <v>25</v>
      </c>
      <c r="G5" s="170">
        <v>27.5</v>
      </c>
      <c r="H5" s="148">
        <f t="shared" si="0"/>
        <v>26.25</v>
      </c>
      <c r="I5" s="183">
        <f t="shared" si="1"/>
        <v>27.5</v>
      </c>
      <c r="J5" s="162">
        <v>149917003</v>
      </c>
    </row>
    <row r="6" spans="1:19" x14ac:dyDescent="0.25">
      <c r="A6" s="155">
        <v>4</v>
      </c>
      <c r="B6" s="185">
        <f>B5</f>
        <v>5.09</v>
      </c>
      <c r="C6" s="184">
        <v>58</v>
      </c>
      <c r="D6" s="170">
        <v>48</v>
      </c>
      <c r="E6" s="170"/>
      <c r="F6" s="170">
        <v>30</v>
      </c>
      <c r="G6" s="170">
        <v>14.5</v>
      </c>
      <c r="H6" s="148">
        <f t="shared" si="0"/>
        <v>13.92</v>
      </c>
      <c r="I6" s="183">
        <f t="shared" si="1"/>
        <v>14.5</v>
      </c>
      <c r="J6" s="162">
        <v>149917004</v>
      </c>
    </row>
    <row r="7" spans="1:19" x14ac:dyDescent="0.25">
      <c r="A7" s="155">
        <v>5</v>
      </c>
      <c r="B7" s="185">
        <f>B6</f>
        <v>5.09</v>
      </c>
      <c r="C7" s="184">
        <v>59</v>
      </c>
      <c r="D7" s="170">
        <v>48</v>
      </c>
      <c r="E7" s="170"/>
      <c r="F7" s="170">
        <v>38</v>
      </c>
      <c r="G7" s="170">
        <v>17</v>
      </c>
      <c r="H7" s="148">
        <f t="shared" si="0"/>
        <v>17.936</v>
      </c>
      <c r="I7" s="183">
        <f t="shared" si="1"/>
        <v>17.936</v>
      </c>
      <c r="J7" s="162">
        <v>149917005</v>
      </c>
    </row>
    <row r="8" spans="1:19" x14ac:dyDescent="0.25">
      <c r="A8" s="155">
        <v>6</v>
      </c>
      <c r="B8" s="185">
        <f>B3</f>
        <v>5.09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73.5</v>
      </c>
      <c r="H9" s="182">
        <f>SUM(H3:H8)</f>
        <v>74.871333333333325</v>
      </c>
      <c r="I9" s="182">
        <f>SUM(I3:I8)</f>
        <v>76.701333333333338</v>
      </c>
    </row>
    <row r="10" spans="1:19" x14ac:dyDescent="0.25">
      <c r="I10" s="181"/>
      <c r="J10" s="181"/>
      <c r="K10" s="181"/>
    </row>
    <row r="11" spans="1:19" ht="15.6" x14ac:dyDescent="0.35">
      <c r="J11" s="147" t="s">
        <v>466</v>
      </c>
      <c r="K11" s="178">
        <f>SUM(K14:K1823)</f>
        <v>89.5</v>
      </c>
      <c r="O11" s="177">
        <f>SUM(O14:O11156)</f>
        <v>10.199999999999999</v>
      </c>
      <c r="P11" s="147" t="s">
        <v>466</v>
      </c>
      <c r="Q11" s="188">
        <f>SUM(Q14:Q21923)</f>
        <v>37.5</v>
      </c>
      <c r="S11" s="175" t="s">
        <v>465</v>
      </c>
    </row>
    <row r="12" spans="1:19" ht="16.2" thickBot="1" x14ac:dyDescent="0.4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71"/>
      <c r="M12" s="287" t="s">
        <v>463</v>
      </c>
      <c r="N12" s="287"/>
      <c r="O12" s="287"/>
      <c r="P12" s="287"/>
      <c r="Q12" s="287"/>
      <c r="S12" s="169">
        <f>SUM(S14:S18923)</f>
        <v>52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28" si="2">VLOOKUP(A14,MDM,2,FALSE)</f>
        <v>1123287</v>
      </c>
      <c r="C14" s="158" t="str">
        <f t="shared" ref="C14:C28" si="3">N14</f>
        <v>PDE250054007</v>
      </c>
      <c r="D14" s="157" t="s">
        <v>203</v>
      </c>
      <c r="E14" s="156" t="e">
        <f t="shared" ref="E14:E28" si="4">VLOOKUP(D14,GZ_HBL,2,FALSE)</f>
        <v>#N/A</v>
      </c>
      <c r="F14" s="155">
        <v>22</v>
      </c>
      <c r="G14" s="155">
        <v>19</v>
      </c>
      <c r="H14" s="155">
        <v>14</v>
      </c>
      <c r="I14" s="154">
        <v>0.7</v>
      </c>
      <c r="J14" s="153">
        <f t="shared" ref="J14:J28" si="5">(F14*G14*H14)/6000</f>
        <v>0.97533333333333339</v>
      </c>
      <c r="K14" s="148">
        <f t="shared" ref="K14:K28" si="6">ROUNDUP(MAX(I14,J14)*2,0)/2</f>
        <v>1</v>
      </c>
      <c r="L14" s="149"/>
      <c r="M14" s="152" t="s">
        <v>453</v>
      </c>
      <c r="N14" s="151" t="str">
        <f>'[5]MISOROMAN UPLOAD)'!I2</f>
        <v>PDE250054007</v>
      </c>
      <c r="O14" s="150">
        <f>'[5]MISOROMAN UPLOAD)'!AW2</f>
        <v>0.5</v>
      </c>
      <c r="P14" s="150">
        <f>'[5]MISOROMAN UPLOAD)'!AX2</f>
        <v>0.5</v>
      </c>
      <c r="Q14" s="150">
        <f>ROUNDUP(MAX('[5]MISOROMAN UPLOAD)'!AX2)*2,0)/2</f>
        <v>0.5</v>
      </c>
      <c r="R14" s="149"/>
      <c r="S14" s="148">
        <f t="shared" ref="S14:S28" si="7">ROUNDUP(MAX(K14-Q14)*2,0)/2</f>
        <v>0.5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PDE250054245</v>
      </c>
      <c r="D15" s="157" t="s">
        <v>197</v>
      </c>
      <c r="E15" s="156" t="e">
        <f t="shared" si="4"/>
        <v>#N/A</v>
      </c>
      <c r="F15" s="155">
        <v>32</v>
      </c>
      <c r="G15" s="155">
        <v>28</v>
      </c>
      <c r="H15" s="155">
        <v>19</v>
      </c>
      <c r="I15" s="154">
        <v>3.2</v>
      </c>
      <c r="J15" s="153">
        <f t="shared" si="5"/>
        <v>2.8373333333333335</v>
      </c>
      <c r="K15" s="148">
        <f t="shared" si="6"/>
        <v>3.5</v>
      </c>
      <c r="L15" s="149"/>
      <c r="M15" s="152" t="s">
        <v>453</v>
      </c>
      <c r="N15" s="151" t="str">
        <f>'[5]MISOROMAN UPLOAD)'!I3</f>
        <v>PDE250054245</v>
      </c>
      <c r="O15" s="150">
        <f>'[5]MISOROMAN UPLOAD)'!AW3</f>
        <v>0.5</v>
      </c>
      <c r="P15" s="150">
        <f>'[5]MISOROMAN UPLOAD)'!AX3</f>
        <v>2</v>
      </c>
      <c r="Q15" s="150">
        <f>ROUNDUP(MAX('[5]MISOROMAN UPLOAD)'!AX3)*2,0)/2</f>
        <v>2</v>
      </c>
      <c r="R15" s="149"/>
      <c r="S15" s="148">
        <f t="shared" si="7"/>
        <v>1.5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PDE250054246</v>
      </c>
      <c r="D16" s="157" t="s">
        <v>201</v>
      </c>
      <c r="E16" s="156" t="e">
        <f t="shared" si="4"/>
        <v>#N/A</v>
      </c>
      <c r="F16" s="155">
        <v>21</v>
      </c>
      <c r="G16" s="155">
        <v>17</v>
      </c>
      <c r="H16" s="155">
        <v>11</v>
      </c>
      <c r="I16" s="154">
        <v>0.9</v>
      </c>
      <c r="J16" s="153">
        <f t="shared" si="5"/>
        <v>0.65449999999999997</v>
      </c>
      <c r="K16" s="148">
        <f t="shared" si="6"/>
        <v>1</v>
      </c>
      <c r="L16" s="149"/>
      <c r="M16" s="152" t="s">
        <v>453</v>
      </c>
      <c r="N16" s="151" t="str">
        <f>'[5]MISOROMAN UPLOAD)'!I4</f>
        <v>PDE250054246</v>
      </c>
      <c r="O16" s="150">
        <f>'[5]MISOROMAN UPLOAD)'!AW4</f>
        <v>0.5</v>
      </c>
      <c r="P16" s="150">
        <f>'[5]MISOROMAN UPLOAD)'!AX4</f>
        <v>0.5</v>
      </c>
      <c r="Q16" s="150">
        <f>ROUNDUP(MAX('[5]MISOROMAN UPLOAD)'!AX4)*2,0)/2</f>
        <v>0.5</v>
      </c>
      <c r="R16" s="149"/>
      <c r="S16" s="148">
        <f t="shared" si="7"/>
        <v>0.5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PDE250054426</v>
      </c>
      <c r="D17" s="157" t="s">
        <v>207</v>
      </c>
      <c r="E17" s="156" t="e">
        <f t="shared" si="4"/>
        <v>#N/A</v>
      </c>
      <c r="F17" s="155">
        <v>21</v>
      </c>
      <c r="G17" s="155">
        <v>17</v>
      </c>
      <c r="H17" s="155">
        <v>11</v>
      </c>
      <c r="I17" s="154">
        <v>0.9</v>
      </c>
      <c r="J17" s="153">
        <f t="shared" si="5"/>
        <v>0.65449999999999997</v>
      </c>
      <c r="K17" s="148">
        <f t="shared" si="6"/>
        <v>1</v>
      </c>
      <c r="L17" s="149"/>
      <c r="M17" s="152" t="s">
        <v>453</v>
      </c>
      <c r="N17" s="151" t="str">
        <f>'[5]MISOROMAN UPLOAD)'!I5</f>
        <v>PDE250054426</v>
      </c>
      <c r="O17" s="150">
        <f>'[5]MISOROMAN UPLOAD)'!AW5</f>
        <v>0.5</v>
      </c>
      <c r="P17" s="150">
        <f>'[5]MISOROMAN UPLOAD)'!AX5</f>
        <v>0.5</v>
      </c>
      <c r="Q17" s="150">
        <f>ROUNDUP(MAX('[5]MISOROMAN UPLOAD)'!AX5)*2,0)/2</f>
        <v>0.5</v>
      </c>
      <c r="R17" s="149"/>
      <c r="S17" s="148">
        <f t="shared" si="7"/>
        <v>0.5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PDE250054429</v>
      </c>
      <c r="D18" s="157" t="s">
        <v>209</v>
      </c>
      <c r="E18" s="156" t="e">
        <f t="shared" si="4"/>
        <v>#N/A</v>
      </c>
      <c r="F18" s="155">
        <v>36</v>
      </c>
      <c r="G18" s="155">
        <v>36</v>
      </c>
      <c r="H18" s="155">
        <v>38</v>
      </c>
      <c r="I18" s="154">
        <v>6.3</v>
      </c>
      <c r="J18" s="153">
        <f t="shared" si="5"/>
        <v>8.2080000000000002</v>
      </c>
      <c r="K18" s="148">
        <f t="shared" si="6"/>
        <v>8.5</v>
      </c>
      <c r="L18" s="149"/>
      <c r="M18" s="152" t="s">
        <v>453</v>
      </c>
      <c r="N18" s="151" t="str">
        <f>'[5]MISOROMAN UPLOAD)'!I6</f>
        <v>PDE250054429</v>
      </c>
      <c r="O18" s="150">
        <f>'[5]MISOROMAN UPLOAD)'!AW6</f>
        <v>0.5</v>
      </c>
      <c r="P18" s="150">
        <f>'[5]MISOROMAN UPLOAD)'!AX6</f>
        <v>2</v>
      </c>
      <c r="Q18" s="150">
        <f>ROUNDUP(MAX('[5]MISOROMAN UPLOAD)'!AX6)*2,0)/2</f>
        <v>2</v>
      </c>
      <c r="R18" s="149"/>
      <c r="S18" s="148">
        <f t="shared" si="7"/>
        <v>6.5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PDE250054430</v>
      </c>
      <c r="D19" s="157" t="s">
        <v>227</v>
      </c>
      <c r="E19" s="156" t="e">
        <f t="shared" si="4"/>
        <v>#N/A</v>
      </c>
      <c r="F19" s="155">
        <v>21</v>
      </c>
      <c r="G19" s="155">
        <v>17</v>
      </c>
      <c r="H19" s="155">
        <v>11</v>
      </c>
      <c r="I19" s="154">
        <v>0.3</v>
      </c>
      <c r="J19" s="153">
        <f t="shared" si="5"/>
        <v>0.65449999999999997</v>
      </c>
      <c r="K19" s="148">
        <f t="shared" si="6"/>
        <v>1</v>
      </c>
      <c r="L19" s="149"/>
      <c r="M19" s="152" t="s">
        <v>453</v>
      </c>
      <c r="N19" s="151" t="str">
        <f>'[5]MISOROMAN UPLOAD)'!I7</f>
        <v>PDE250054430</v>
      </c>
      <c r="O19" s="150">
        <f>'[5]MISOROMAN UPLOAD)'!AW7</f>
        <v>0.5</v>
      </c>
      <c r="P19" s="150">
        <f>'[5]MISOROMAN UPLOAD)'!AX7</f>
        <v>0.5</v>
      </c>
      <c r="Q19" s="150">
        <f>ROUNDUP(MAX('[5]MISOROMAN UPLOAD)'!AX7)*2,0)/2</f>
        <v>0.5</v>
      </c>
      <c r="R19" s="149"/>
      <c r="S19" s="148">
        <f t="shared" si="7"/>
        <v>0.5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PDE250054431</v>
      </c>
      <c r="D20" s="157" t="s">
        <v>213</v>
      </c>
      <c r="E20" s="156" t="e">
        <f t="shared" si="4"/>
        <v>#N/A</v>
      </c>
      <c r="F20" s="155">
        <v>23</v>
      </c>
      <c r="G20" s="155">
        <v>16</v>
      </c>
      <c r="H20" s="155">
        <v>7</v>
      </c>
      <c r="I20" s="154">
        <v>0.3</v>
      </c>
      <c r="J20" s="153">
        <f t="shared" si="5"/>
        <v>0.42933333333333334</v>
      </c>
      <c r="K20" s="148">
        <f t="shared" si="6"/>
        <v>0.5</v>
      </c>
      <c r="L20" s="149"/>
      <c r="M20" s="152" t="s">
        <v>453</v>
      </c>
      <c r="N20" s="151" t="str">
        <f>'[5]MISOROMAN UPLOAD)'!I8</f>
        <v>PDE250054431</v>
      </c>
      <c r="O20" s="150">
        <f>'[5]MISOROMAN UPLOAD)'!AW8</f>
        <v>0.5</v>
      </c>
      <c r="P20" s="150">
        <f>'[5]MISOROMAN UPLOAD)'!AX8</f>
        <v>0.5</v>
      </c>
      <c r="Q20" s="150">
        <f>ROUNDUP(MAX('[5]MISOROMAN UPLOAD)'!AX8)*2,0)/2</f>
        <v>0.5</v>
      </c>
      <c r="R20" s="149"/>
      <c r="S20" s="148">
        <f t="shared" si="7"/>
        <v>0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PDE250054432</v>
      </c>
      <c r="D21" s="157" t="s">
        <v>215</v>
      </c>
      <c r="E21" s="156" t="e">
        <f t="shared" si="4"/>
        <v>#N/A</v>
      </c>
      <c r="F21" s="155">
        <v>59</v>
      </c>
      <c r="G21" s="155">
        <v>49</v>
      </c>
      <c r="H21" s="155">
        <v>38</v>
      </c>
      <c r="I21" s="154">
        <v>15.8</v>
      </c>
      <c r="J21" s="153">
        <f t="shared" si="5"/>
        <v>18.309666666666665</v>
      </c>
      <c r="K21" s="148">
        <f t="shared" si="6"/>
        <v>18.5</v>
      </c>
      <c r="L21" s="149"/>
      <c r="M21" s="152" t="s">
        <v>453</v>
      </c>
      <c r="N21" s="151" t="str">
        <f>'[5]MISOROMAN UPLOAD)'!I9</f>
        <v>PDE250054432</v>
      </c>
      <c r="O21" s="150">
        <f>'[5]MISOROMAN UPLOAD)'!AW9</f>
        <v>0.8</v>
      </c>
      <c r="P21" s="150">
        <f>'[5]MISOROMAN UPLOAD)'!AX9</f>
        <v>5</v>
      </c>
      <c r="Q21" s="150">
        <f>ROUNDUP(MAX('[5]MISOROMAN UPLOAD)'!AX9)*2,0)/2</f>
        <v>5</v>
      </c>
      <c r="R21" s="149"/>
      <c r="S21" s="148">
        <f t="shared" si="7"/>
        <v>13.5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PDE250054433</v>
      </c>
      <c r="D22" s="157" t="s">
        <v>229</v>
      </c>
      <c r="E22" s="156" t="e">
        <f t="shared" si="4"/>
        <v>#N/A</v>
      </c>
      <c r="F22" s="155">
        <v>30</v>
      </c>
      <c r="G22" s="155">
        <v>28</v>
      </c>
      <c r="H22" s="155">
        <v>14</v>
      </c>
      <c r="I22" s="154">
        <v>2.6</v>
      </c>
      <c r="J22" s="153">
        <f t="shared" si="5"/>
        <v>1.96</v>
      </c>
      <c r="K22" s="148">
        <f t="shared" si="6"/>
        <v>3</v>
      </c>
      <c r="L22" s="149"/>
      <c r="M22" s="152" t="s">
        <v>453</v>
      </c>
      <c r="N22" s="151" t="str">
        <f>'[5]MISOROMAN UPLOAD)'!I16</f>
        <v>PDE250054433</v>
      </c>
      <c r="O22" s="150">
        <f>'[5]MISOROMAN UPLOAD)'!AW16</f>
        <v>0.5</v>
      </c>
      <c r="P22" s="150">
        <f>'[5]MISOROMAN UPLOAD)'!AX16</f>
        <v>2</v>
      </c>
      <c r="Q22" s="150">
        <f>ROUNDUP(MAX('[5]MISOROMAN UPLOAD)'!AX16)*2,0)/2</f>
        <v>2</v>
      </c>
      <c r="R22" s="149"/>
      <c r="S22" s="148">
        <f t="shared" si="7"/>
        <v>1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PDE250054434</v>
      </c>
      <c r="D23" s="157" t="s">
        <v>205</v>
      </c>
      <c r="E23" s="156" t="e">
        <f t="shared" si="4"/>
        <v>#N/A</v>
      </c>
      <c r="F23" s="155">
        <v>147</v>
      </c>
      <c r="G23" s="155">
        <v>48</v>
      </c>
      <c r="H23" s="155">
        <v>26</v>
      </c>
      <c r="I23" s="154">
        <v>28.6</v>
      </c>
      <c r="J23" s="153">
        <f t="shared" si="5"/>
        <v>30.576000000000001</v>
      </c>
      <c r="K23" s="148">
        <f t="shared" si="6"/>
        <v>31</v>
      </c>
      <c r="L23" s="149"/>
      <c r="M23" s="152" t="s">
        <v>453</v>
      </c>
      <c r="N23" s="151" t="str">
        <f>'[5]MISOROMAN UPLOAD)'!I10</f>
        <v>PDE250054434</v>
      </c>
      <c r="O23" s="150">
        <f>'[5]MISOROMAN UPLOAD)'!AW10</f>
        <v>0.9</v>
      </c>
      <c r="P23" s="150">
        <f>'[5]MISOROMAN UPLOAD)'!AX10</f>
        <v>15</v>
      </c>
      <c r="Q23" s="150">
        <f>ROUNDUP(MAX('[5]MISOROMAN UPLOAD)'!AX10)*2,0)/2</f>
        <v>15</v>
      </c>
      <c r="R23" s="149"/>
      <c r="S23" s="148">
        <f t="shared" si="7"/>
        <v>16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PDE250054672</v>
      </c>
      <c r="D24" s="157" t="s">
        <v>221</v>
      </c>
      <c r="E24" s="156" t="e">
        <f t="shared" si="4"/>
        <v>#N/A</v>
      </c>
      <c r="F24" s="155">
        <v>22</v>
      </c>
      <c r="G24" s="155">
        <v>19</v>
      </c>
      <c r="H24" s="155">
        <v>14</v>
      </c>
      <c r="I24" s="154">
        <v>0.4</v>
      </c>
      <c r="J24" s="153">
        <f t="shared" si="5"/>
        <v>0.97533333333333339</v>
      </c>
      <c r="K24" s="148">
        <f t="shared" si="6"/>
        <v>1</v>
      </c>
      <c r="L24" s="149"/>
      <c r="M24" s="152" t="s">
        <v>453</v>
      </c>
      <c r="N24" s="151" t="str">
        <f>'[5]MISOROMAN UPLOAD)'!I11</f>
        <v>PDE250054672</v>
      </c>
      <c r="O24" s="150">
        <f>'[5]MISOROMAN UPLOAD)'!AW11</f>
        <v>0.5</v>
      </c>
      <c r="P24" s="150">
        <f>'[5]MISOROMAN UPLOAD)'!AX11</f>
        <v>1.5</v>
      </c>
      <c r="Q24" s="150">
        <f>ROUNDUP(MAX('[5]MISOROMAN UPLOAD)'!AX11)*2,0)/2</f>
        <v>1.5</v>
      </c>
      <c r="R24" s="149"/>
      <c r="S24" s="148">
        <f t="shared" si="7"/>
        <v>-0.5</v>
      </c>
    </row>
    <row r="25" spans="1:19" x14ac:dyDescent="0.25">
      <c r="A25" s="152" t="s">
        <v>108</v>
      </c>
      <c r="B25" s="159">
        <f t="shared" si="2"/>
        <v>1123287</v>
      </c>
      <c r="C25" s="158" t="str">
        <f t="shared" si="3"/>
        <v>PDE250054674</v>
      </c>
      <c r="D25" s="157" t="s">
        <v>225</v>
      </c>
      <c r="E25" s="156" t="e">
        <f t="shared" si="4"/>
        <v>#N/A</v>
      </c>
      <c r="F25" s="155">
        <v>22</v>
      </c>
      <c r="G25" s="155">
        <v>19</v>
      </c>
      <c r="H25" s="155">
        <v>14</v>
      </c>
      <c r="I25" s="154">
        <v>2.1</v>
      </c>
      <c r="J25" s="153">
        <f t="shared" si="5"/>
        <v>0.97533333333333339</v>
      </c>
      <c r="K25" s="148">
        <f t="shared" si="6"/>
        <v>2.5</v>
      </c>
      <c r="L25" s="149"/>
      <c r="M25" s="152" t="s">
        <v>453</v>
      </c>
      <c r="N25" s="151" t="str">
        <f>'[5]MISOROMAN UPLOAD)'!I12</f>
        <v>PDE250054674</v>
      </c>
      <c r="O25" s="150">
        <f>'[5]MISOROMAN UPLOAD)'!AW12</f>
        <v>0.5</v>
      </c>
      <c r="P25" s="150">
        <f>'[5]MISOROMAN UPLOAD)'!AX12</f>
        <v>1.5</v>
      </c>
      <c r="Q25" s="150">
        <f>ROUNDUP(MAX('[5]MISOROMAN UPLOAD)'!AX12)*2,0)/2</f>
        <v>1.5</v>
      </c>
      <c r="R25" s="149"/>
      <c r="S25" s="148">
        <f t="shared" si="7"/>
        <v>1</v>
      </c>
    </row>
    <row r="26" spans="1:19" x14ac:dyDescent="0.25">
      <c r="A26" s="152" t="s">
        <v>108</v>
      </c>
      <c r="B26" s="159">
        <f t="shared" si="2"/>
        <v>1123287</v>
      </c>
      <c r="C26" s="158" t="str">
        <f t="shared" si="3"/>
        <v>PDE250054675</v>
      </c>
      <c r="D26" s="157" t="s">
        <v>217</v>
      </c>
      <c r="E26" s="156" t="e">
        <f t="shared" si="4"/>
        <v>#N/A</v>
      </c>
      <c r="F26" s="155">
        <v>36</v>
      </c>
      <c r="G26" s="155">
        <v>30</v>
      </c>
      <c r="H26" s="155">
        <v>12</v>
      </c>
      <c r="I26" s="154">
        <v>2.4</v>
      </c>
      <c r="J26" s="153">
        <f t="shared" si="5"/>
        <v>2.16</v>
      </c>
      <c r="K26" s="148">
        <f t="shared" si="6"/>
        <v>2.5</v>
      </c>
      <c r="L26" s="149"/>
      <c r="M26" s="152" t="s">
        <v>453</v>
      </c>
      <c r="N26" s="151" t="str">
        <f>'[5]MISOROMAN UPLOAD)'!I13</f>
        <v>PDE250054675</v>
      </c>
      <c r="O26" s="150">
        <f>'[5]MISOROMAN UPLOAD)'!AW13</f>
        <v>1.5</v>
      </c>
      <c r="P26" s="150">
        <f>'[5]MISOROMAN UPLOAD)'!AX13</f>
        <v>1.5</v>
      </c>
      <c r="Q26" s="150">
        <f>ROUNDUP(MAX('[5]MISOROMAN UPLOAD)'!AX13)*2,0)/2</f>
        <v>1.5</v>
      </c>
      <c r="R26" s="149"/>
      <c r="S26" s="148">
        <f t="shared" si="7"/>
        <v>1</v>
      </c>
    </row>
    <row r="27" spans="1:19" x14ac:dyDescent="0.25">
      <c r="A27" s="152" t="s">
        <v>108</v>
      </c>
      <c r="B27" s="159">
        <f t="shared" si="2"/>
        <v>1123287</v>
      </c>
      <c r="C27" s="158" t="str">
        <f t="shared" si="3"/>
        <v>PDE250054877</v>
      </c>
      <c r="D27" s="157" t="s">
        <v>211</v>
      </c>
      <c r="E27" s="156" t="e">
        <f t="shared" si="4"/>
        <v>#N/A</v>
      </c>
      <c r="F27" s="155">
        <v>25</v>
      </c>
      <c r="G27" s="155">
        <v>18</v>
      </c>
      <c r="H27" s="155">
        <v>16</v>
      </c>
      <c r="I27" s="154">
        <v>1</v>
      </c>
      <c r="J27" s="153">
        <f t="shared" si="5"/>
        <v>1.2</v>
      </c>
      <c r="K27" s="148">
        <f t="shared" si="6"/>
        <v>1.5</v>
      </c>
      <c r="L27" s="149"/>
      <c r="M27" s="152" t="s">
        <v>453</v>
      </c>
      <c r="N27" s="151" t="str">
        <f>'[5]MISOROMAN UPLOAD)'!I14</f>
        <v>PDE250054877</v>
      </c>
      <c r="O27" s="150">
        <f>'[5]MISOROMAN UPLOAD)'!AW14</f>
        <v>1.5</v>
      </c>
      <c r="P27" s="150">
        <f>'[5]MISOROMAN UPLOAD)'!AX14</f>
        <v>1.5</v>
      </c>
      <c r="Q27" s="150">
        <f>ROUNDUP(MAX('[5]MISOROMAN UPLOAD)'!AX14)*2,0)/2</f>
        <v>1.5</v>
      </c>
      <c r="R27" s="149"/>
      <c r="S27" s="148">
        <f t="shared" si="7"/>
        <v>0</v>
      </c>
    </row>
    <row r="28" spans="1:19" x14ac:dyDescent="0.25">
      <c r="A28" s="152" t="s">
        <v>108</v>
      </c>
      <c r="B28" s="159">
        <f t="shared" si="2"/>
        <v>1123287</v>
      </c>
      <c r="C28" s="158" t="str">
        <f t="shared" si="3"/>
        <v>PDE250055046</v>
      </c>
      <c r="D28" s="157" t="s">
        <v>219</v>
      </c>
      <c r="E28" s="156" t="e">
        <f t="shared" si="4"/>
        <v>#N/A</v>
      </c>
      <c r="F28" s="155">
        <v>56</v>
      </c>
      <c r="G28" s="155">
        <v>37</v>
      </c>
      <c r="H28" s="155">
        <v>37</v>
      </c>
      <c r="I28" s="154">
        <v>9.4</v>
      </c>
      <c r="J28" s="153">
        <f t="shared" si="5"/>
        <v>12.777333333333333</v>
      </c>
      <c r="K28" s="148">
        <f t="shared" si="6"/>
        <v>13</v>
      </c>
      <c r="L28" s="149"/>
      <c r="M28" s="152" t="s">
        <v>453</v>
      </c>
      <c r="N28" s="151" t="str">
        <f>'[5]MISOROMAN UPLOAD)'!I15</f>
        <v>PDE250055046</v>
      </c>
      <c r="O28" s="150">
        <f>'[5]MISOROMAN UPLOAD)'!AW15</f>
        <v>0.5</v>
      </c>
      <c r="P28" s="150">
        <f>'[5]MISOROMAN UPLOAD)'!AX15</f>
        <v>3</v>
      </c>
      <c r="Q28" s="150">
        <f>ROUNDUP(MAX('[5]MISOROMAN UPLOAD)'!AX15)*2,0)/2</f>
        <v>3</v>
      </c>
      <c r="R28" s="149"/>
      <c r="S28" s="148">
        <f t="shared" si="7"/>
        <v>10</v>
      </c>
    </row>
  </sheetData>
  <protectedRanges>
    <protectedRange sqref="D13:I188" name="범위2"/>
    <protectedRange sqref="E10:J10 J8 E8:I9 J9:K9 A3:D10 E3:J7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AE21-3EC1-4A44-95D9-65FFF3B3EB40}">
  <dimension ref="A1:S30"/>
  <sheetViews>
    <sheetView showGridLines="0" zoomScale="118" zoomScaleNormal="118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.8984375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f>'[6]KOONECT9-9'!C3</f>
        <v>9.09</v>
      </c>
      <c r="C3" s="184">
        <v>60</v>
      </c>
      <c r="D3" s="170">
        <v>38</v>
      </c>
      <c r="E3" s="170"/>
      <c r="F3" s="170">
        <v>30</v>
      </c>
      <c r="G3" s="170">
        <v>13</v>
      </c>
      <c r="H3" s="148">
        <f t="shared" ref="H3:H8" si="0">(C3*D3*F3)/6000</f>
        <v>11.4</v>
      </c>
      <c r="I3" s="183">
        <f t="shared" ref="I3:I8" si="1">MAX(G3,H3)</f>
        <v>13</v>
      </c>
      <c r="J3" s="162"/>
    </row>
    <row r="4" spans="1:19" x14ac:dyDescent="0.25">
      <c r="A4" s="155">
        <v>2</v>
      </c>
      <c r="B4" s="185">
        <f>B3</f>
        <v>9.09</v>
      </c>
      <c r="C4" s="184">
        <v>40</v>
      </c>
      <c r="D4" s="170">
        <v>20</v>
      </c>
      <c r="E4" s="170"/>
      <c r="F4" s="170">
        <v>30</v>
      </c>
      <c r="G4" s="170">
        <v>3</v>
      </c>
      <c r="H4" s="148">
        <f t="shared" si="0"/>
        <v>4</v>
      </c>
      <c r="I4" s="183">
        <f t="shared" si="1"/>
        <v>4</v>
      </c>
      <c r="J4" s="162"/>
    </row>
    <row r="5" spans="1:19" x14ac:dyDescent="0.25">
      <c r="A5" s="155">
        <v>3</v>
      </c>
      <c r="B5" s="185">
        <f>B4</f>
        <v>9.09</v>
      </c>
      <c r="C5" s="184">
        <v>50</v>
      </c>
      <c r="D5" s="170">
        <v>30</v>
      </c>
      <c r="E5" s="170"/>
      <c r="F5" s="170">
        <v>30</v>
      </c>
      <c r="G5" s="170">
        <v>16</v>
      </c>
      <c r="H5" s="148">
        <f t="shared" si="0"/>
        <v>7.5</v>
      </c>
      <c r="I5" s="183">
        <f t="shared" si="1"/>
        <v>16</v>
      </c>
      <c r="J5" s="162"/>
    </row>
    <row r="6" spans="1:19" x14ac:dyDescent="0.25">
      <c r="A6" s="155">
        <v>4</v>
      </c>
      <c r="B6" s="185">
        <f>B5</f>
        <v>9.09</v>
      </c>
      <c r="C6" s="184">
        <v>52</v>
      </c>
      <c r="D6" s="170">
        <v>49</v>
      </c>
      <c r="E6" s="170"/>
      <c r="F6" s="170">
        <v>36</v>
      </c>
      <c r="G6" s="170">
        <v>8</v>
      </c>
      <c r="H6" s="148">
        <f t="shared" si="0"/>
        <v>15.288</v>
      </c>
      <c r="I6" s="183">
        <f t="shared" si="1"/>
        <v>15.288</v>
      </c>
      <c r="J6" s="162"/>
    </row>
    <row r="7" spans="1:19" x14ac:dyDescent="0.25">
      <c r="A7" s="155">
        <v>5</v>
      </c>
      <c r="B7" s="185">
        <f>B6</f>
        <v>9.09</v>
      </c>
      <c r="C7" s="184">
        <v>44</v>
      </c>
      <c r="D7" s="170">
        <v>35</v>
      </c>
      <c r="E7" s="170"/>
      <c r="F7" s="170">
        <v>35</v>
      </c>
      <c r="G7" s="170">
        <v>10</v>
      </c>
      <c r="H7" s="148">
        <f t="shared" si="0"/>
        <v>8.9833333333333325</v>
      </c>
      <c r="I7" s="183">
        <f t="shared" si="1"/>
        <v>10</v>
      </c>
      <c r="J7" s="162"/>
    </row>
    <row r="8" spans="1:19" x14ac:dyDescent="0.25">
      <c r="A8" s="155">
        <v>6</v>
      </c>
      <c r="B8" s="185">
        <f>B3</f>
        <v>9.09</v>
      </c>
      <c r="C8" s="184">
        <v>58</v>
      </c>
      <c r="D8" s="170">
        <v>35</v>
      </c>
      <c r="E8" s="170"/>
      <c r="F8" s="170">
        <v>35</v>
      </c>
      <c r="G8" s="170">
        <v>16</v>
      </c>
      <c r="H8" s="148">
        <f t="shared" si="0"/>
        <v>11.841666666666667</v>
      </c>
      <c r="I8" s="183">
        <f t="shared" si="1"/>
        <v>16</v>
      </c>
      <c r="J8" s="162"/>
    </row>
    <row r="9" spans="1:19" x14ac:dyDescent="0.25">
      <c r="G9" s="182">
        <f>SUM(G3:G8)</f>
        <v>66</v>
      </c>
      <c r="H9" s="182">
        <f>SUM(H3:H8)</f>
        <v>59.013000000000005</v>
      </c>
      <c r="I9" s="182">
        <f>SUM(I3:I8)</f>
        <v>74.287999999999997</v>
      </c>
    </row>
    <row r="10" spans="1:19" x14ac:dyDescent="0.25">
      <c r="I10" s="181"/>
      <c r="J10" s="181"/>
      <c r="K10" s="181"/>
    </row>
    <row r="11" spans="1:19" ht="15.6" x14ac:dyDescent="0.35">
      <c r="J11" s="147" t="s">
        <v>466</v>
      </c>
      <c r="K11" s="178">
        <f>SUM(K14:K1825)</f>
        <v>70</v>
      </c>
      <c r="O11" s="177">
        <f>SUM(O14:O11158)</f>
        <v>18.8</v>
      </c>
      <c r="P11" s="147" t="s">
        <v>466</v>
      </c>
      <c r="Q11" s="188">
        <f>SUM(Q14:Q21925)</f>
        <v>29</v>
      </c>
      <c r="S11" s="175" t="s">
        <v>465</v>
      </c>
    </row>
    <row r="12" spans="1:19" ht="16.2" thickBot="1" x14ac:dyDescent="0.4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71"/>
      <c r="M12" s="287" t="s">
        <v>463</v>
      </c>
      <c r="N12" s="287"/>
      <c r="O12" s="287"/>
      <c r="P12" s="287"/>
      <c r="Q12" s="287"/>
      <c r="S12" s="169">
        <f>SUM(S14:S18925)</f>
        <v>41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30" si="2">VLOOKUP(A14,MDM,2,FALSE)</f>
        <v>1123287</v>
      </c>
      <c r="C14" s="158" t="str">
        <f t="shared" ref="C14:C30" si="3">N14</f>
        <v>PDE250054671</v>
      </c>
      <c r="D14" s="157" t="s">
        <v>230</v>
      </c>
      <c r="E14" s="156" t="e">
        <f t="shared" ref="E14:E30" si="4">VLOOKUP(D14,GZ_HBL,2,FALSE)</f>
        <v>#N/A</v>
      </c>
      <c r="F14" s="155">
        <v>58</v>
      </c>
      <c r="G14" s="155">
        <v>35</v>
      </c>
      <c r="H14" s="155">
        <v>35</v>
      </c>
      <c r="I14" s="154">
        <v>16</v>
      </c>
      <c r="J14" s="153">
        <f t="shared" ref="J14:J30" si="5">(F14*G14*H14)/6000</f>
        <v>11.841666666666667</v>
      </c>
      <c r="K14" s="148">
        <f t="shared" ref="K14:K30" si="6">ROUNDUP(MAX(I14,J14)*2,0)/2</f>
        <v>16</v>
      </c>
      <c r="L14" s="149"/>
      <c r="M14" s="152" t="s">
        <v>453</v>
      </c>
      <c r="N14" s="151" t="str">
        <f>'[6]MISOROMAN UPLOAD)'!I2</f>
        <v>PDE250054671</v>
      </c>
      <c r="O14" s="150">
        <f>'[6]MISOROMAN UPLOAD)'!AW2</f>
        <v>0.5</v>
      </c>
      <c r="P14" s="150">
        <f>'[6]MISOROMAN UPLOAD)'!AX2</f>
        <v>2.5</v>
      </c>
      <c r="Q14" s="150">
        <f>ROUNDUP(MAX('[6]MISOROMAN UPLOAD)'!AX2)*2,0)/2</f>
        <v>2.5</v>
      </c>
      <c r="R14" s="149"/>
      <c r="S14" s="148">
        <f t="shared" ref="S14:S30" si="7">ROUNDUP(MAX(K14-Q14)*2,0)/2</f>
        <v>13.5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PDE250054673</v>
      </c>
      <c r="D15" s="157" t="s">
        <v>265</v>
      </c>
      <c r="E15" s="156" t="e">
        <f t="shared" si="4"/>
        <v>#N/A</v>
      </c>
      <c r="F15" s="155">
        <v>22</v>
      </c>
      <c r="G15" s="155">
        <v>19</v>
      </c>
      <c r="H15" s="155">
        <v>14</v>
      </c>
      <c r="I15" s="154">
        <v>0.7</v>
      </c>
      <c r="J15" s="153">
        <f t="shared" si="5"/>
        <v>0.97533333333333339</v>
      </c>
      <c r="K15" s="148">
        <f t="shared" si="6"/>
        <v>1</v>
      </c>
      <c r="L15" s="149"/>
      <c r="M15" s="152" t="s">
        <v>453</v>
      </c>
      <c r="N15" s="151" t="str">
        <f>'[6]MISOROMAN UPLOAD)'!I3</f>
        <v>PDE250054673</v>
      </c>
      <c r="O15" s="150">
        <f>'[6]MISOROMAN UPLOAD)'!AW3</f>
        <v>0.5</v>
      </c>
      <c r="P15" s="150">
        <f>'[6]MISOROMAN UPLOAD)'!AX3</f>
        <v>0.5</v>
      </c>
      <c r="Q15" s="150">
        <f>ROUNDUP(MAX('[6]MISOROMAN UPLOAD)'!AX3)*2,0)/2</f>
        <v>0.5</v>
      </c>
      <c r="R15" s="149"/>
      <c r="S15" s="148">
        <f t="shared" si="7"/>
        <v>0.5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PDE250055053</v>
      </c>
      <c r="D16" s="157" t="s">
        <v>236</v>
      </c>
      <c r="E16" s="156" t="e">
        <f t="shared" si="4"/>
        <v>#N/A</v>
      </c>
      <c r="F16" s="155">
        <v>52</v>
      </c>
      <c r="G16" s="155">
        <v>39</v>
      </c>
      <c r="H16" s="155">
        <v>36</v>
      </c>
      <c r="I16" s="154">
        <v>16</v>
      </c>
      <c r="J16" s="153">
        <f t="shared" si="5"/>
        <v>12.167999999999999</v>
      </c>
      <c r="K16" s="148">
        <f t="shared" si="6"/>
        <v>16</v>
      </c>
      <c r="L16" s="149"/>
      <c r="M16" s="152" t="s">
        <v>453</v>
      </c>
      <c r="N16" s="151" t="str">
        <f>'[6]MISOROMAN UPLOAD)'!I4</f>
        <v>PDE250055053</v>
      </c>
      <c r="O16" s="150">
        <f>'[6]MISOROMAN UPLOAD)'!AW4</f>
        <v>5</v>
      </c>
      <c r="P16" s="150">
        <f>'[6]MISOROMAN UPLOAD)'!AX4</f>
        <v>5</v>
      </c>
      <c r="Q16" s="150">
        <f>ROUNDUP(MAX('[6]MISOROMAN UPLOAD)'!AX4)*2,0)/2</f>
        <v>5</v>
      </c>
      <c r="R16" s="149"/>
      <c r="S16" s="148">
        <f t="shared" si="7"/>
        <v>11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PDE250055054</v>
      </c>
      <c r="D17" s="157" t="s">
        <v>238</v>
      </c>
      <c r="E17" s="156" t="e">
        <f t="shared" si="4"/>
        <v>#N/A</v>
      </c>
      <c r="F17" s="155">
        <v>36</v>
      </c>
      <c r="G17" s="155">
        <v>35</v>
      </c>
      <c r="H17" s="155">
        <v>38</v>
      </c>
      <c r="I17" s="154">
        <v>14</v>
      </c>
      <c r="J17" s="153">
        <f t="shared" si="5"/>
        <v>7.98</v>
      </c>
      <c r="K17" s="148">
        <f t="shared" si="6"/>
        <v>14</v>
      </c>
      <c r="L17" s="149"/>
      <c r="M17" s="152" t="s">
        <v>453</v>
      </c>
      <c r="N17" s="151" t="str">
        <f>'[6]MISOROMAN UPLOAD)'!I5</f>
        <v>PDE250055054</v>
      </c>
      <c r="O17" s="150">
        <f>'[6]MISOROMAN UPLOAD)'!AW5</f>
        <v>0.8</v>
      </c>
      <c r="P17" s="150">
        <f>'[6]MISOROMAN UPLOAD)'!AX5</f>
        <v>5</v>
      </c>
      <c r="Q17" s="150">
        <f>ROUNDUP(MAX('[6]MISOROMAN UPLOAD)'!AX5)*2,0)/2</f>
        <v>5</v>
      </c>
      <c r="R17" s="149"/>
      <c r="S17" s="148">
        <f t="shared" si="7"/>
        <v>9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PDE250055055</v>
      </c>
      <c r="D18" s="157" t="s">
        <v>240</v>
      </c>
      <c r="E18" s="156" t="e">
        <f t="shared" si="4"/>
        <v>#N/A</v>
      </c>
      <c r="F18" s="155">
        <v>22</v>
      </c>
      <c r="G18" s="155">
        <v>19</v>
      </c>
      <c r="H18" s="155">
        <v>14</v>
      </c>
      <c r="I18" s="154">
        <v>0.7</v>
      </c>
      <c r="J18" s="153">
        <f t="shared" si="5"/>
        <v>0.97533333333333339</v>
      </c>
      <c r="K18" s="148">
        <f t="shared" si="6"/>
        <v>1</v>
      </c>
      <c r="L18" s="149"/>
      <c r="M18" s="152" t="s">
        <v>453</v>
      </c>
      <c r="N18" s="151" t="str">
        <f>'[6]MISOROMAN UPLOAD)'!I6</f>
        <v>PDE250055055</v>
      </c>
      <c r="O18" s="150">
        <f>'[6]MISOROMAN UPLOAD)'!AW6</f>
        <v>0.5</v>
      </c>
      <c r="P18" s="150">
        <f>'[6]MISOROMAN UPLOAD)'!AX6</f>
        <v>0.5</v>
      </c>
      <c r="Q18" s="150">
        <f>ROUNDUP(MAX('[6]MISOROMAN UPLOAD)'!AX6)*2,0)/2</f>
        <v>0.5</v>
      </c>
      <c r="R18" s="149"/>
      <c r="S18" s="148">
        <f t="shared" si="7"/>
        <v>0.5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PDE250055056</v>
      </c>
      <c r="D19" s="157" t="s">
        <v>242</v>
      </c>
      <c r="E19" s="156" t="e">
        <f t="shared" si="4"/>
        <v>#N/A</v>
      </c>
      <c r="F19" s="155">
        <v>22</v>
      </c>
      <c r="G19" s="155">
        <v>19</v>
      </c>
      <c r="H19" s="155">
        <v>14</v>
      </c>
      <c r="I19" s="154">
        <v>0.7</v>
      </c>
      <c r="J19" s="153">
        <f t="shared" si="5"/>
        <v>0.97533333333333339</v>
      </c>
      <c r="K19" s="148">
        <f t="shared" si="6"/>
        <v>1</v>
      </c>
      <c r="L19" s="149"/>
      <c r="M19" s="152" t="s">
        <v>453</v>
      </c>
      <c r="N19" s="151" t="str">
        <f>'[6]MISOROMAN UPLOAD)'!I7</f>
        <v>PDE250055056</v>
      </c>
      <c r="O19" s="150">
        <f>'[6]MISOROMAN UPLOAD)'!AW7</f>
        <v>0.5</v>
      </c>
      <c r="P19" s="150">
        <f>'[6]MISOROMAN UPLOAD)'!AX7</f>
        <v>0.5</v>
      </c>
      <c r="Q19" s="150">
        <f>ROUNDUP(MAX('[6]MISOROMAN UPLOAD)'!AX7)*2,0)/2</f>
        <v>0.5</v>
      </c>
      <c r="R19" s="149"/>
      <c r="S19" s="148">
        <f t="shared" si="7"/>
        <v>0.5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PDE250055057</v>
      </c>
      <c r="D20" s="157" t="s">
        <v>244</v>
      </c>
      <c r="E20" s="156" t="e">
        <f t="shared" si="4"/>
        <v>#N/A</v>
      </c>
      <c r="F20" s="155">
        <v>22</v>
      </c>
      <c r="G20" s="155">
        <v>19</v>
      </c>
      <c r="H20" s="155">
        <v>14</v>
      </c>
      <c r="I20" s="154">
        <v>0.7</v>
      </c>
      <c r="J20" s="153">
        <f t="shared" si="5"/>
        <v>0.97533333333333339</v>
      </c>
      <c r="K20" s="148">
        <f t="shared" si="6"/>
        <v>1</v>
      </c>
      <c r="L20" s="149"/>
      <c r="M20" s="152" t="s">
        <v>453</v>
      </c>
      <c r="N20" s="151" t="str">
        <f>'[6]MISOROMAN UPLOAD)'!I8</f>
        <v>PDE250055057</v>
      </c>
      <c r="O20" s="150">
        <f>'[6]MISOROMAN UPLOAD)'!AW8</f>
        <v>0.5</v>
      </c>
      <c r="P20" s="150">
        <f>'[6]MISOROMAN UPLOAD)'!AX8</f>
        <v>0.5</v>
      </c>
      <c r="Q20" s="150">
        <f>ROUNDUP(MAX('[6]MISOROMAN UPLOAD)'!AX8)*2,0)/2</f>
        <v>0.5</v>
      </c>
      <c r="R20" s="149"/>
      <c r="S20" s="148">
        <f t="shared" si="7"/>
        <v>0.5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PDE250055058</v>
      </c>
      <c r="D21" s="157" t="s">
        <v>246</v>
      </c>
      <c r="E21" s="156" t="e">
        <f t="shared" si="4"/>
        <v>#N/A</v>
      </c>
      <c r="F21" s="155">
        <v>22</v>
      </c>
      <c r="G21" s="155">
        <v>19</v>
      </c>
      <c r="H21" s="155">
        <v>14</v>
      </c>
      <c r="I21" s="154">
        <v>0.7</v>
      </c>
      <c r="J21" s="153">
        <f t="shared" si="5"/>
        <v>0.97533333333333339</v>
      </c>
      <c r="K21" s="148">
        <f t="shared" si="6"/>
        <v>1</v>
      </c>
      <c r="L21" s="149"/>
      <c r="M21" s="152" t="s">
        <v>453</v>
      </c>
      <c r="N21" s="151" t="str">
        <f>'[6]MISOROMAN UPLOAD)'!I9</f>
        <v>PDE250055058</v>
      </c>
      <c r="O21" s="150">
        <f>'[6]MISOROMAN UPLOAD)'!AW9</f>
        <v>0.5</v>
      </c>
      <c r="P21" s="150">
        <f>'[6]MISOROMAN UPLOAD)'!AX9</f>
        <v>0.5</v>
      </c>
      <c r="Q21" s="150">
        <f>ROUNDUP(MAX('[6]MISOROMAN UPLOAD)'!AX9)*2,0)/2</f>
        <v>0.5</v>
      </c>
      <c r="R21" s="149"/>
      <c r="S21" s="148">
        <f t="shared" si="7"/>
        <v>0.5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PDE250055059</v>
      </c>
      <c r="D22" s="157" t="s">
        <v>248</v>
      </c>
      <c r="E22" s="156" t="e">
        <f t="shared" si="4"/>
        <v>#N/A</v>
      </c>
      <c r="F22" s="155">
        <v>22</v>
      </c>
      <c r="G22" s="155">
        <v>19</v>
      </c>
      <c r="H22" s="155">
        <v>14</v>
      </c>
      <c r="I22" s="154">
        <v>0.7</v>
      </c>
      <c r="J22" s="153">
        <f t="shared" si="5"/>
        <v>0.97533333333333339</v>
      </c>
      <c r="K22" s="148">
        <f t="shared" si="6"/>
        <v>1</v>
      </c>
      <c r="L22" s="149"/>
      <c r="M22" s="152" t="s">
        <v>453</v>
      </c>
      <c r="N22" s="151" t="str">
        <f>'[6]MISOROMAN UPLOAD)'!I10</f>
        <v>PDE250055059</v>
      </c>
      <c r="O22" s="150">
        <f>'[6]MISOROMAN UPLOAD)'!AW10</f>
        <v>0.5</v>
      </c>
      <c r="P22" s="150">
        <f>'[6]MISOROMAN UPLOAD)'!AX10</f>
        <v>0.5</v>
      </c>
      <c r="Q22" s="150">
        <f>ROUNDUP(MAX('[6]MISOROMAN UPLOAD)'!AX10)*2,0)/2</f>
        <v>0.5</v>
      </c>
      <c r="R22" s="149"/>
      <c r="S22" s="148">
        <f t="shared" si="7"/>
        <v>0.5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PDE250055060</v>
      </c>
      <c r="D23" s="157" t="s">
        <v>250</v>
      </c>
      <c r="E23" s="156" t="e">
        <f t="shared" si="4"/>
        <v>#N/A</v>
      </c>
      <c r="F23" s="155">
        <v>22</v>
      </c>
      <c r="G23" s="155">
        <v>19</v>
      </c>
      <c r="H23" s="155">
        <v>14</v>
      </c>
      <c r="I23" s="154">
        <v>0.7</v>
      </c>
      <c r="J23" s="153">
        <f t="shared" si="5"/>
        <v>0.97533333333333339</v>
      </c>
      <c r="K23" s="148">
        <f t="shared" si="6"/>
        <v>1</v>
      </c>
      <c r="L23" s="149"/>
      <c r="M23" s="152" t="s">
        <v>453</v>
      </c>
      <c r="N23" s="151" t="str">
        <f>'[6]MISOROMAN UPLOAD)'!I11</f>
        <v>PDE250055060</v>
      </c>
      <c r="O23" s="150">
        <f>'[6]MISOROMAN UPLOAD)'!AW11</f>
        <v>0.5</v>
      </c>
      <c r="P23" s="150">
        <f>'[6]MISOROMAN UPLOAD)'!AX11</f>
        <v>1</v>
      </c>
      <c r="Q23" s="150">
        <f>ROUNDUP(MAX('[6]MISOROMAN UPLOAD)'!AX11)*2,0)/2</f>
        <v>1</v>
      </c>
      <c r="R23" s="149"/>
      <c r="S23" s="148">
        <f t="shared" si="7"/>
        <v>0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PDE250055578</v>
      </c>
      <c r="D24" s="157" t="s">
        <v>261</v>
      </c>
      <c r="E24" s="156" t="e">
        <f t="shared" si="4"/>
        <v>#N/A</v>
      </c>
      <c r="F24" s="155">
        <v>30</v>
      </c>
      <c r="G24" s="155">
        <v>3</v>
      </c>
      <c r="H24" s="155">
        <v>4</v>
      </c>
      <c r="I24" s="154">
        <v>2</v>
      </c>
      <c r="J24" s="153">
        <f t="shared" si="5"/>
        <v>0.06</v>
      </c>
      <c r="K24" s="148">
        <f t="shared" si="6"/>
        <v>2</v>
      </c>
      <c r="L24" s="149"/>
      <c r="M24" s="152" t="s">
        <v>453</v>
      </c>
      <c r="N24" s="151" t="str">
        <f>'[6]MISOROMAN UPLOAD)'!I12</f>
        <v>PDE250055578</v>
      </c>
      <c r="O24" s="150">
        <f>'[6]MISOROMAN UPLOAD)'!AW12</f>
        <v>1.5</v>
      </c>
      <c r="P24" s="150">
        <f>'[6]MISOROMAN UPLOAD)'!AX12</f>
        <v>4</v>
      </c>
      <c r="Q24" s="150">
        <f>ROUNDUP(MAX('[6]MISOROMAN UPLOAD)'!AX12)*2,0)/2</f>
        <v>4</v>
      </c>
      <c r="R24" s="149"/>
      <c r="S24" s="148">
        <f t="shared" si="7"/>
        <v>-2</v>
      </c>
    </row>
    <row r="25" spans="1:19" x14ac:dyDescent="0.25">
      <c r="A25" s="152" t="s">
        <v>108</v>
      </c>
      <c r="B25" s="159">
        <f t="shared" si="2"/>
        <v>1123287</v>
      </c>
      <c r="C25" s="158" t="str">
        <f t="shared" si="3"/>
        <v>PDE250055579</v>
      </c>
      <c r="D25" s="157" t="s">
        <v>263</v>
      </c>
      <c r="E25" s="156" t="e">
        <f t="shared" si="4"/>
        <v>#N/A</v>
      </c>
      <c r="F25" s="155">
        <v>44</v>
      </c>
      <c r="G25" s="155">
        <v>35</v>
      </c>
      <c r="H25" s="155">
        <v>35</v>
      </c>
      <c r="I25" s="154">
        <v>10</v>
      </c>
      <c r="J25" s="153">
        <f t="shared" si="5"/>
        <v>8.9833333333333325</v>
      </c>
      <c r="K25" s="148">
        <f t="shared" si="6"/>
        <v>10</v>
      </c>
      <c r="L25" s="149"/>
      <c r="M25" s="152" t="s">
        <v>453</v>
      </c>
      <c r="N25" s="151" t="str">
        <f>'[6]MISOROMAN UPLOAD)'!I13</f>
        <v>PDE250055579</v>
      </c>
      <c r="O25" s="150">
        <f>'[6]MISOROMAN UPLOAD)'!AW13</f>
        <v>5</v>
      </c>
      <c r="P25" s="150">
        <f>'[6]MISOROMAN UPLOAD)'!AX13</f>
        <v>5</v>
      </c>
      <c r="Q25" s="150">
        <f>ROUNDUP(MAX('[6]MISOROMAN UPLOAD)'!AX13)*2,0)/2</f>
        <v>5</v>
      </c>
      <c r="R25" s="149"/>
      <c r="S25" s="148">
        <f t="shared" si="7"/>
        <v>5</v>
      </c>
    </row>
    <row r="26" spans="1:19" x14ac:dyDescent="0.25">
      <c r="A26" s="152" t="s">
        <v>108</v>
      </c>
      <c r="B26" s="159">
        <f t="shared" si="2"/>
        <v>1123287</v>
      </c>
      <c r="C26" s="158" t="str">
        <f t="shared" si="3"/>
        <v>PDE250055580</v>
      </c>
      <c r="D26" s="157" t="s">
        <v>234</v>
      </c>
      <c r="E26" s="156" t="e">
        <f t="shared" si="4"/>
        <v>#N/A</v>
      </c>
      <c r="F26" s="155">
        <v>22</v>
      </c>
      <c r="G26" s="155">
        <v>19</v>
      </c>
      <c r="H26" s="155">
        <v>14</v>
      </c>
      <c r="I26" s="154">
        <v>0.7</v>
      </c>
      <c r="J26" s="153">
        <f t="shared" si="5"/>
        <v>0.97533333333333339</v>
      </c>
      <c r="K26" s="148">
        <f t="shared" si="6"/>
        <v>1</v>
      </c>
      <c r="L26" s="149"/>
      <c r="M26" s="152" t="s">
        <v>453</v>
      </c>
      <c r="N26" s="151" t="str">
        <f>'[6]MISOROMAN UPLOAD)'!I14</f>
        <v>PDE250055580</v>
      </c>
      <c r="O26" s="150">
        <f>'[6]MISOROMAN UPLOAD)'!AW14</f>
        <v>0.5</v>
      </c>
      <c r="P26" s="150">
        <f>'[6]MISOROMAN UPLOAD)'!AX14</f>
        <v>1</v>
      </c>
      <c r="Q26" s="150">
        <f>ROUNDUP(MAX('[6]MISOROMAN UPLOAD)'!AX14)*2,0)/2</f>
        <v>1</v>
      </c>
      <c r="R26" s="149"/>
      <c r="S26" s="148">
        <f t="shared" si="7"/>
        <v>0</v>
      </c>
    </row>
    <row r="27" spans="1:19" x14ac:dyDescent="0.25">
      <c r="A27" s="152" t="s">
        <v>108</v>
      </c>
      <c r="B27" s="159">
        <f t="shared" si="2"/>
        <v>1123287</v>
      </c>
      <c r="C27" s="158" t="str">
        <f t="shared" si="3"/>
        <v>PDE250055585</v>
      </c>
      <c r="D27" s="157" t="s">
        <v>252</v>
      </c>
      <c r="E27" s="156" t="e">
        <f t="shared" si="4"/>
        <v>#N/A</v>
      </c>
      <c r="F27" s="155">
        <v>22</v>
      </c>
      <c r="G27" s="155">
        <v>19</v>
      </c>
      <c r="H27" s="155">
        <v>14</v>
      </c>
      <c r="I27" s="154">
        <v>0.7</v>
      </c>
      <c r="J27" s="153">
        <f t="shared" si="5"/>
        <v>0.97533333333333339</v>
      </c>
      <c r="K27" s="148">
        <f t="shared" si="6"/>
        <v>1</v>
      </c>
      <c r="L27" s="149"/>
      <c r="M27" s="152" t="s">
        <v>453</v>
      </c>
      <c r="N27" s="151" t="str">
        <f>'[6]MISOROMAN UPLOAD)'!I15</f>
        <v>PDE250055585</v>
      </c>
      <c r="O27" s="150">
        <f>'[6]MISOROMAN UPLOAD)'!AW15</f>
        <v>0.5</v>
      </c>
      <c r="P27" s="150">
        <f>'[6]MISOROMAN UPLOAD)'!AX15</f>
        <v>1</v>
      </c>
      <c r="Q27" s="150">
        <f>ROUNDUP(MAX('[6]MISOROMAN UPLOAD)'!AX15)*2,0)/2</f>
        <v>1</v>
      </c>
      <c r="R27" s="149"/>
      <c r="S27" s="148">
        <f t="shared" si="7"/>
        <v>0</v>
      </c>
    </row>
    <row r="28" spans="1:19" x14ac:dyDescent="0.25">
      <c r="A28" s="152" t="s">
        <v>108</v>
      </c>
      <c r="B28" s="159">
        <f t="shared" si="2"/>
        <v>1123287</v>
      </c>
      <c r="C28" s="158" t="str">
        <f t="shared" si="3"/>
        <v>PDE250055587</v>
      </c>
      <c r="D28" s="157" t="s">
        <v>254</v>
      </c>
      <c r="E28" s="156" t="e">
        <f t="shared" si="4"/>
        <v>#N/A</v>
      </c>
      <c r="F28" s="155">
        <v>22</v>
      </c>
      <c r="G28" s="155">
        <v>19</v>
      </c>
      <c r="H28" s="155">
        <v>14</v>
      </c>
      <c r="I28" s="154">
        <v>0.7</v>
      </c>
      <c r="J28" s="153">
        <f t="shared" si="5"/>
        <v>0.97533333333333339</v>
      </c>
      <c r="K28" s="148">
        <f t="shared" si="6"/>
        <v>1</v>
      </c>
      <c r="L28" s="149"/>
      <c r="M28" s="152" t="s">
        <v>453</v>
      </c>
      <c r="N28" s="151" t="str">
        <f>'[6]MISOROMAN UPLOAD)'!I16</f>
        <v>PDE250055587</v>
      </c>
      <c r="O28" s="150">
        <f>'[6]MISOROMAN UPLOAD)'!AW16</f>
        <v>0.5</v>
      </c>
      <c r="P28" s="150">
        <f>'[6]MISOROMAN UPLOAD)'!AX16</f>
        <v>0.5</v>
      </c>
      <c r="Q28" s="150">
        <f>ROUNDUP(MAX('[6]MISOROMAN UPLOAD)'!AX16)*2,0)/2</f>
        <v>0.5</v>
      </c>
      <c r="R28" s="149"/>
      <c r="S28" s="148">
        <f t="shared" si="7"/>
        <v>0.5</v>
      </c>
    </row>
    <row r="29" spans="1:19" x14ac:dyDescent="0.25">
      <c r="A29" s="152" t="s">
        <v>108</v>
      </c>
      <c r="B29" s="159">
        <f t="shared" si="2"/>
        <v>1123287</v>
      </c>
      <c r="C29" s="158" t="str">
        <f t="shared" si="3"/>
        <v>PDE250055588</v>
      </c>
      <c r="D29" s="157" t="s">
        <v>256</v>
      </c>
      <c r="E29" s="156" t="e">
        <f t="shared" si="4"/>
        <v>#N/A</v>
      </c>
      <c r="F29" s="155">
        <v>22</v>
      </c>
      <c r="G29" s="155">
        <v>19</v>
      </c>
      <c r="H29" s="155">
        <v>14</v>
      </c>
      <c r="I29" s="154">
        <v>0.7</v>
      </c>
      <c r="J29" s="153">
        <f t="shared" si="5"/>
        <v>0.97533333333333339</v>
      </c>
      <c r="K29" s="148">
        <f t="shared" si="6"/>
        <v>1</v>
      </c>
      <c r="L29" s="149"/>
      <c r="M29" s="152" t="s">
        <v>453</v>
      </c>
      <c r="N29" s="151" t="str">
        <f>'[6]MISOROMAN UPLOAD)'!I17</f>
        <v>PDE250055588</v>
      </c>
      <c r="O29" s="150">
        <f>'[6]MISOROMAN UPLOAD)'!AW17</f>
        <v>0.5</v>
      </c>
      <c r="P29" s="150">
        <f>'[6]MISOROMAN UPLOAD)'!AX17</f>
        <v>0.5</v>
      </c>
      <c r="Q29" s="150">
        <f>ROUNDUP(MAX('[6]MISOROMAN UPLOAD)'!AX17)*2,0)/2</f>
        <v>0.5</v>
      </c>
      <c r="R29" s="149"/>
      <c r="S29" s="148">
        <f t="shared" si="7"/>
        <v>0.5</v>
      </c>
    </row>
    <row r="30" spans="1:19" x14ac:dyDescent="0.25">
      <c r="A30" s="152" t="s">
        <v>108</v>
      </c>
      <c r="B30" s="159">
        <f t="shared" si="2"/>
        <v>1123287</v>
      </c>
      <c r="C30" s="158" t="str">
        <f t="shared" si="3"/>
        <v>PDE250055589</v>
      </c>
      <c r="D30" s="157" t="s">
        <v>258</v>
      </c>
      <c r="E30" s="156" t="e">
        <f t="shared" si="4"/>
        <v>#N/A</v>
      </c>
      <c r="F30" s="155">
        <v>22</v>
      </c>
      <c r="G30" s="155">
        <v>19</v>
      </c>
      <c r="H30" s="155">
        <v>14</v>
      </c>
      <c r="I30" s="154">
        <v>0.7</v>
      </c>
      <c r="J30" s="153">
        <f t="shared" si="5"/>
        <v>0.97533333333333339</v>
      </c>
      <c r="K30" s="148">
        <f t="shared" si="6"/>
        <v>1</v>
      </c>
      <c r="L30" s="149"/>
      <c r="M30" s="152" t="s">
        <v>453</v>
      </c>
      <c r="N30" s="151" t="str">
        <f>'[6]MISOROMAN UPLOAD)'!I18</f>
        <v>PDE250055589</v>
      </c>
      <c r="O30" s="150">
        <f>'[6]MISOROMAN UPLOAD)'!AW18</f>
        <v>0.5</v>
      </c>
      <c r="P30" s="150">
        <f>'[6]MISOROMAN UPLOAD)'!AX18</f>
        <v>0.5</v>
      </c>
      <c r="Q30" s="150">
        <f>ROUNDUP(MAX('[6]MISOROMAN UPLOAD)'!AX18)*2,0)/2</f>
        <v>0.5</v>
      </c>
      <c r="R30" s="149"/>
      <c r="S30" s="148">
        <f t="shared" si="7"/>
        <v>0.5</v>
      </c>
    </row>
  </sheetData>
  <protectedRanges>
    <protectedRange sqref="D13:I190" name="범위2"/>
    <protectedRange sqref="E10:J10 J8 E8:I9 J9:K9 E3:J7 A3:D10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B70A-6200-410F-9DB4-6D5229226BD3}">
  <dimension ref="A1:S29"/>
  <sheetViews>
    <sheetView showGridLines="0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v>12.09</v>
      </c>
      <c r="C3" s="184">
        <v>74</v>
      </c>
      <c r="D3" s="170">
        <v>50</v>
      </c>
      <c r="E3" s="170"/>
      <c r="F3" s="170">
        <v>19</v>
      </c>
      <c r="G3" s="170">
        <v>8.5</v>
      </c>
      <c r="H3" s="148">
        <f t="shared" ref="H3:H8" si="0">(C3*D3*F3)/6000</f>
        <v>11.716666666666667</v>
      </c>
      <c r="I3" s="183">
        <f t="shared" ref="I3:I8" si="1">MAX(G3,H3)</f>
        <v>11.716666666666667</v>
      </c>
      <c r="J3" s="162">
        <v>150373001</v>
      </c>
    </row>
    <row r="4" spans="1:19" x14ac:dyDescent="0.25">
      <c r="A4" s="155">
        <v>2</v>
      </c>
      <c r="B4" s="185">
        <f>B3</f>
        <v>12.09</v>
      </c>
      <c r="C4" s="184">
        <v>58</v>
      </c>
      <c r="D4" s="170">
        <v>38</v>
      </c>
      <c r="E4" s="170"/>
      <c r="F4" s="170">
        <v>35</v>
      </c>
      <c r="G4" s="170">
        <v>12</v>
      </c>
      <c r="H4" s="148">
        <f t="shared" si="0"/>
        <v>12.856666666666667</v>
      </c>
      <c r="I4" s="183">
        <f t="shared" si="1"/>
        <v>12.856666666666667</v>
      </c>
      <c r="J4" s="162">
        <v>150373002</v>
      </c>
    </row>
    <row r="5" spans="1:19" x14ac:dyDescent="0.25">
      <c r="A5" s="155">
        <v>3</v>
      </c>
      <c r="B5" s="185">
        <f>B4</f>
        <v>12.09</v>
      </c>
      <c r="C5" s="184">
        <v>38</v>
      </c>
      <c r="D5" s="170">
        <v>18</v>
      </c>
      <c r="E5" s="170"/>
      <c r="F5" s="170">
        <v>14</v>
      </c>
      <c r="G5" s="170">
        <v>3</v>
      </c>
      <c r="H5" s="148">
        <f t="shared" si="0"/>
        <v>1.5960000000000001</v>
      </c>
      <c r="I5" s="183">
        <f t="shared" si="1"/>
        <v>3</v>
      </c>
      <c r="J5" s="162">
        <v>150373003</v>
      </c>
    </row>
    <row r="6" spans="1:19" x14ac:dyDescent="0.25">
      <c r="A6" s="155">
        <v>4</v>
      </c>
      <c r="B6" s="185">
        <f>B5</f>
        <v>12.09</v>
      </c>
      <c r="C6" s="184">
        <v>58</v>
      </c>
      <c r="D6" s="170">
        <v>38</v>
      </c>
      <c r="E6" s="170"/>
      <c r="F6" s="170">
        <v>75</v>
      </c>
      <c r="G6" s="170">
        <v>8</v>
      </c>
      <c r="H6" s="148">
        <f t="shared" si="0"/>
        <v>27.55</v>
      </c>
      <c r="I6" s="183">
        <f t="shared" si="1"/>
        <v>27.55</v>
      </c>
      <c r="J6" s="162">
        <v>150373004</v>
      </c>
    </row>
    <row r="7" spans="1:19" x14ac:dyDescent="0.25">
      <c r="A7" s="155">
        <v>5</v>
      </c>
      <c r="B7" s="185">
        <f>B6</f>
        <v>12.09</v>
      </c>
      <c r="C7" s="184"/>
      <c r="D7" s="170"/>
      <c r="E7" s="170"/>
      <c r="F7" s="170"/>
      <c r="G7" s="170"/>
      <c r="H7" s="148">
        <f t="shared" si="0"/>
        <v>0</v>
      </c>
      <c r="I7" s="183">
        <f t="shared" si="1"/>
        <v>0</v>
      </c>
      <c r="J7" s="162"/>
    </row>
    <row r="8" spans="1:19" x14ac:dyDescent="0.25">
      <c r="A8" s="155">
        <v>6</v>
      </c>
      <c r="B8" s="185">
        <f>B3</f>
        <v>12.09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31.5</v>
      </c>
      <c r="H9" s="182">
        <f>SUM(H3:H8)</f>
        <v>53.719333333333338</v>
      </c>
      <c r="I9" s="182">
        <f>SUM(I3:I8)</f>
        <v>55.123333333333335</v>
      </c>
    </row>
    <row r="10" spans="1:19" x14ac:dyDescent="0.25">
      <c r="I10" s="181"/>
      <c r="J10" s="181"/>
      <c r="K10" s="181"/>
    </row>
    <row r="11" spans="1:19" ht="15.6" x14ac:dyDescent="0.35">
      <c r="J11" s="147" t="s">
        <v>466</v>
      </c>
      <c r="K11" s="178">
        <f>SUM(K14:K1824)</f>
        <v>41</v>
      </c>
      <c r="O11" s="177">
        <f>SUM(O14:O11157)</f>
        <v>12.5</v>
      </c>
      <c r="P11" s="147" t="s">
        <v>466</v>
      </c>
      <c r="Q11" s="188">
        <f>SUM(Q14:Q21924)</f>
        <v>18</v>
      </c>
      <c r="S11" s="175" t="s">
        <v>465</v>
      </c>
    </row>
    <row r="12" spans="1:19" ht="16.2" thickBot="1" x14ac:dyDescent="0.4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71"/>
      <c r="M12" s="287" t="s">
        <v>463</v>
      </c>
      <c r="N12" s="287"/>
      <c r="O12" s="287"/>
      <c r="P12" s="287"/>
      <c r="Q12" s="287"/>
      <c r="S12" s="169">
        <f>SUM(S14:S18924)</f>
        <v>23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29" si="2">VLOOKUP(A14,MDM,2,FALSE)</f>
        <v>1123287</v>
      </c>
      <c r="C14" s="158" t="str">
        <f t="shared" ref="C14:C29" si="3">N14</f>
        <v>PDE250054427</v>
      </c>
      <c r="D14" s="157"/>
      <c r="E14" s="156" t="e">
        <f t="shared" ref="E14:E29" si="4">VLOOKUP(D14,GZ_HBL,2,FALSE)</f>
        <v>#N/A</v>
      </c>
      <c r="F14" s="155">
        <v>58</v>
      </c>
      <c r="G14" s="155">
        <v>38</v>
      </c>
      <c r="H14" s="155">
        <v>35</v>
      </c>
      <c r="I14" s="154">
        <v>12</v>
      </c>
      <c r="J14" s="153">
        <f t="shared" ref="J14:J29" si="5">(F14*G14*H14)/6000</f>
        <v>12.856666666666667</v>
      </c>
      <c r="K14" s="148">
        <f t="shared" ref="K14:K29" si="6">ROUNDUP(MAX(I14,J14)*2,0)/2</f>
        <v>13</v>
      </c>
      <c r="L14" s="149"/>
      <c r="M14" s="152" t="s">
        <v>453</v>
      </c>
      <c r="N14" s="151" t="str">
        <f>'[1]MISOROMAN UPLOAD)'!I2</f>
        <v>PDE250054427</v>
      </c>
      <c r="O14" s="150">
        <f>'[1]MISOROMAN UPLOAD)'!AW2</f>
        <v>5</v>
      </c>
      <c r="P14" s="150">
        <f>'[1]MISOROMAN UPLOAD)'!AX2</f>
        <v>5</v>
      </c>
      <c r="Q14" s="150">
        <f>ROUNDUP(MAX('[1]MISOROMAN UPLOAD)'!AX2)*2,0)/2</f>
        <v>5</v>
      </c>
      <c r="R14" s="149"/>
      <c r="S14" s="148">
        <f t="shared" ref="S14:S29" si="7">ROUNDUP(MAX(K14-Q14)*2,0)/2</f>
        <v>8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PDE250055584</v>
      </c>
      <c r="D15" s="157"/>
      <c r="E15" s="156" t="e">
        <f t="shared" si="4"/>
        <v>#N/A</v>
      </c>
      <c r="F15" s="155">
        <v>22</v>
      </c>
      <c r="G15" s="155">
        <v>19</v>
      </c>
      <c r="H15" s="155">
        <v>14</v>
      </c>
      <c r="I15" s="154">
        <v>0.7</v>
      </c>
      <c r="J15" s="153">
        <f t="shared" si="5"/>
        <v>0.97533333333333339</v>
      </c>
      <c r="K15" s="148">
        <f t="shared" si="6"/>
        <v>1</v>
      </c>
      <c r="L15" s="149"/>
      <c r="M15" s="152" t="s">
        <v>453</v>
      </c>
      <c r="N15" s="151" t="str">
        <f>'[1]MISOROMAN UPLOAD)'!I3</f>
        <v>PDE250055584</v>
      </c>
      <c r="O15" s="150">
        <f>'[1]MISOROMAN UPLOAD)'!AW3</f>
        <v>0.5</v>
      </c>
      <c r="P15" s="150">
        <f>'[1]MISOROMAN UPLOAD)'!AX3</f>
        <v>0.5</v>
      </c>
      <c r="Q15" s="150">
        <f>ROUNDUP(MAX('[1]MISOROMAN UPLOAD)'!AX3)*2,0)/2</f>
        <v>0.5</v>
      </c>
      <c r="R15" s="149"/>
      <c r="S15" s="148">
        <f t="shared" si="7"/>
        <v>0.5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PDE250055586</v>
      </c>
      <c r="D16" s="157"/>
      <c r="E16" s="156" t="e">
        <f t="shared" si="4"/>
        <v>#N/A</v>
      </c>
      <c r="F16" s="155">
        <v>22</v>
      </c>
      <c r="G16" s="155">
        <v>19</v>
      </c>
      <c r="H16" s="155">
        <v>14</v>
      </c>
      <c r="I16" s="154">
        <v>0.7</v>
      </c>
      <c r="J16" s="153">
        <f t="shared" si="5"/>
        <v>0.97533333333333339</v>
      </c>
      <c r="K16" s="148">
        <f t="shared" si="6"/>
        <v>1</v>
      </c>
      <c r="L16" s="149"/>
      <c r="M16" s="152" t="s">
        <v>453</v>
      </c>
      <c r="N16" s="151" t="str">
        <f>'[1]MISOROMAN UPLOAD)'!I4</f>
        <v>PDE250055586</v>
      </c>
      <c r="O16" s="150">
        <f>'[1]MISOROMAN UPLOAD)'!AW4</f>
        <v>0.5</v>
      </c>
      <c r="P16" s="150">
        <f>'[1]MISOROMAN UPLOAD)'!AX4</f>
        <v>0.5</v>
      </c>
      <c r="Q16" s="150">
        <f>ROUNDUP(MAX('[1]MISOROMAN UPLOAD)'!AX4)*2,0)/2</f>
        <v>0.5</v>
      </c>
      <c r="R16" s="149"/>
      <c r="S16" s="148">
        <f t="shared" si="7"/>
        <v>0.5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PDE250055866</v>
      </c>
      <c r="D17" s="157"/>
      <c r="E17" s="156" t="e">
        <f t="shared" si="4"/>
        <v>#N/A</v>
      </c>
      <c r="F17" s="155">
        <v>22</v>
      </c>
      <c r="G17" s="155">
        <v>19</v>
      </c>
      <c r="H17" s="155">
        <v>14</v>
      </c>
      <c r="I17" s="154">
        <v>0.7</v>
      </c>
      <c r="J17" s="153">
        <f t="shared" si="5"/>
        <v>0.97533333333333339</v>
      </c>
      <c r="K17" s="148">
        <f t="shared" si="6"/>
        <v>1</v>
      </c>
      <c r="L17" s="149"/>
      <c r="M17" s="152" t="s">
        <v>453</v>
      </c>
      <c r="N17" s="151" t="str">
        <f>'[1]MISOROMAN UPLOAD)'!I5</f>
        <v>PDE250055866</v>
      </c>
      <c r="O17" s="150">
        <f>'[1]MISOROMAN UPLOAD)'!AW5</f>
        <v>0.5</v>
      </c>
      <c r="P17" s="150">
        <f>'[1]MISOROMAN UPLOAD)'!AX5</f>
        <v>0.5</v>
      </c>
      <c r="Q17" s="150">
        <f>ROUNDUP(MAX('[1]MISOROMAN UPLOAD)'!AX5)*2,0)/2</f>
        <v>0.5</v>
      </c>
      <c r="R17" s="149"/>
      <c r="S17" s="148">
        <f t="shared" si="7"/>
        <v>0.5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PDE250055867</v>
      </c>
      <c r="D18" s="157"/>
      <c r="E18" s="156" t="e">
        <f t="shared" si="4"/>
        <v>#N/A</v>
      </c>
      <c r="F18" s="155">
        <v>22</v>
      </c>
      <c r="G18" s="155">
        <v>19</v>
      </c>
      <c r="H18" s="155">
        <v>14</v>
      </c>
      <c r="I18" s="154">
        <v>0.7</v>
      </c>
      <c r="J18" s="153">
        <f t="shared" si="5"/>
        <v>0.97533333333333339</v>
      </c>
      <c r="K18" s="148">
        <f t="shared" si="6"/>
        <v>1</v>
      </c>
      <c r="L18" s="149"/>
      <c r="M18" s="152" t="s">
        <v>453</v>
      </c>
      <c r="N18" s="151" t="str">
        <f>'[1]MISOROMAN UPLOAD)'!I6</f>
        <v>PDE250055867</v>
      </c>
      <c r="O18" s="150">
        <f>'[1]MISOROMAN UPLOAD)'!AW6</f>
        <v>0.5</v>
      </c>
      <c r="P18" s="150">
        <f>'[1]MISOROMAN UPLOAD)'!AX6</f>
        <v>0.5</v>
      </c>
      <c r="Q18" s="150">
        <f>ROUNDUP(MAX('[1]MISOROMAN UPLOAD)'!AX6)*2,0)/2</f>
        <v>0.5</v>
      </c>
      <c r="R18" s="149"/>
      <c r="S18" s="148">
        <f t="shared" si="7"/>
        <v>0.5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PDE250055868</v>
      </c>
      <c r="D19" s="157"/>
      <c r="E19" s="156" t="e">
        <f t="shared" si="4"/>
        <v>#N/A</v>
      </c>
      <c r="F19" s="155">
        <v>38</v>
      </c>
      <c r="G19" s="155">
        <v>18</v>
      </c>
      <c r="H19" s="155">
        <v>14</v>
      </c>
      <c r="I19" s="154">
        <v>3</v>
      </c>
      <c r="J19" s="153">
        <f t="shared" si="5"/>
        <v>1.5960000000000001</v>
      </c>
      <c r="K19" s="148">
        <f t="shared" si="6"/>
        <v>3</v>
      </c>
      <c r="L19" s="149"/>
      <c r="M19" s="152" t="s">
        <v>453</v>
      </c>
      <c r="N19" s="151" t="str">
        <f>'[1]MISOROMAN UPLOAD)'!I7</f>
        <v>PDE250055868</v>
      </c>
      <c r="O19" s="150">
        <f>'[1]MISOROMAN UPLOAD)'!AW7</f>
        <v>0.5</v>
      </c>
      <c r="P19" s="150">
        <f>'[1]MISOROMAN UPLOAD)'!AX7</f>
        <v>1</v>
      </c>
      <c r="Q19" s="150">
        <f>ROUNDUP(MAX('[1]MISOROMAN UPLOAD)'!AX7)*2,0)/2</f>
        <v>1</v>
      </c>
      <c r="R19" s="149"/>
      <c r="S19" s="148">
        <f t="shared" si="7"/>
        <v>2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PDE250056293</v>
      </c>
      <c r="D20" s="157"/>
      <c r="E20" s="156" t="e">
        <f t="shared" si="4"/>
        <v>#N/A</v>
      </c>
      <c r="F20" s="155">
        <v>22</v>
      </c>
      <c r="G20" s="155">
        <v>19</v>
      </c>
      <c r="H20" s="155">
        <v>14</v>
      </c>
      <c r="I20" s="154">
        <v>0.7</v>
      </c>
      <c r="J20" s="153">
        <f t="shared" si="5"/>
        <v>0.97533333333333339</v>
      </c>
      <c r="K20" s="148">
        <f t="shared" si="6"/>
        <v>1</v>
      </c>
      <c r="L20" s="149"/>
      <c r="M20" s="152" t="s">
        <v>453</v>
      </c>
      <c r="N20" s="151" t="str">
        <f>'[1]MISOROMAN UPLOAD)'!I8</f>
        <v>PDE250056293</v>
      </c>
      <c r="O20" s="150">
        <f>'[1]MISOROMAN UPLOAD)'!AW8</f>
        <v>0.5</v>
      </c>
      <c r="P20" s="150">
        <f>'[1]MISOROMAN UPLOAD)'!AX8</f>
        <v>0.5</v>
      </c>
      <c r="Q20" s="150">
        <f>ROUNDUP(MAX('[1]MISOROMAN UPLOAD)'!AX8)*2,0)/2</f>
        <v>0.5</v>
      </c>
      <c r="R20" s="149"/>
      <c r="S20" s="148">
        <f t="shared" si="7"/>
        <v>0.5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PDE250056295</v>
      </c>
      <c r="D21" s="157"/>
      <c r="E21" s="156" t="e">
        <f t="shared" si="4"/>
        <v>#N/A</v>
      </c>
      <c r="F21" s="155">
        <v>22</v>
      </c>
      <c r="G21" s="155">
        <v>19</v>
      </c>
      <c r="H21" s="155">
        <v>14</v>
      </c>
      <c r="I21" s="154">
        <v>0.7</v>
      </c>
      <c r="J21" s="153">
        <f t="shared" si="5"/>
        <v>0.97533333333333339</v>
      </c>
      <c r="K21" s="148">
        <f t="shared" si="6"/>
        <v>1</v>
      </c>
      <c r="L21" s="149"/>
      <c r="M21" s="152" t="s">
        <v>453</v>
      </c>
      <c r="N21" s="151" t="str">
        <f>'[1]MISOROMAN UPLOAD)'!I9</f>
        <v>PDE250056295</v>
      </c>
      <c r="O21" s="150">
        <f>'[1]MISOROMAN UPLOAD)'!AW9</f>
        <v>0.5</v>
      </c>
      <c r="P21" s="150">
        <f>'[1]MISOROMAN UPLOAD)'!AX9</f>
        <v>0.5</v>
      </c>
      <c r="Q21" s="150">
        <f>ROUNDUP(MAX('[1]MISOROMAN UPLOAD)'!AX9)*2,0)/2</f>
        <v>0.5</v>
      </c>
      <c r="R21" s="149"/>
      <c r="S21" s="148">
        <f t="shared" si="7"/>
        <v>0.5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PDE250056324</v>
      </c>
      <c r="D22" s="157"/>
      <c r="E22" s="156" t="e">
        <f t="shared" si="4"/>
        <v>#N/A</v>
      </c>
      <c r="F22" s="155">
        <v>22</v>
      </c>
      <c r="G22" s="155">
        <v>19</v>
      </c>
      <c r="H22" s="155">
        <v>14</v>
      </c>
      <c r="I22" s="154">
        <v>0.7</v>
      </c>
      <c r="J22" s="153">
        <f t="shared" si="5"/>
        <v>0.97533333333333339</v>
      </c>
      <c r="K22" s="148">
        <f t="shared" si="6"/>
        <v>1</v>
      </c>
      <c r="L22" s="149"/>
      <c r="M22" s="152" t="s">
        <v>453</v>
      </c>
      <c r="N22" s="151" t="str">
        <f>'[1]MISOROMAN UPLOAD)'!I10</f>
        <v>PDE250056324</v>
      </c>
      <c r="O22" s="150">
        <f>'[1]MISOROMAN UPLOAD)'!AW10</f>
        <v>0.5</v>
      </c>
      <c r="P22" s="150">
        <f>'[1]MISOROMAN UPLOAD)'!AX10</f>
        <v>1</v>
      </c>
      <c r="Q22" s="150">
        <f>ROUNDUP(MAX('[1]MISOROMAN UPLOAD)'!AX10)*2,0)/2</f>
        <v>1</v>
      </c>
      <c r="R22" s="149"/>
      <c r="S22" s="148">
        <f t="shared" si="7"/>
        <v>0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PDE250056486</v>
      </c>
      <c r="D23" s="157"/>
      <c r="E23" s="156" t="e">
        <f t="shared" si="4"/>
        <v>#N/A</v>
      </c>
      <c r="F23" s="155">
        <v>22</v>
      </c>
      <c r="G23" s="155">
        <v>19</v>
      </c>
      <c r="H23" s="155">
        <v>14</v>
      </c>
      <c r="I23" s="154">
        <v>0.7</v>
      </c>
      <c r="J23" s="153">
        <f t="shared" si="5"/>
        <v>0.97533333333333339</v>
      </c>
      <c r="K23" s="148">
        <f t="shared" si="6"/>
        <v>1</v>
      </c>
      <c r="L23" s="149"/>
      <c r="M23" s="152" t="s">
        <v>453</v>
      </c>
      <c r="N23" s="151" t="str">
        <f>'[1]MISOROMAN UPLOAD)'!I11</f>
        <v>PDE250056486</v>
      </c>
      <c r="O23" s="150">
        <f>'[1]MISOROMAN UPLOAD)'!AW11</f>
        <v>0.5</v>
      </c>
      <c r="P23" s="150">
        <f>'[1]MISOROMAN UPLOAD)'!AX11</f>
        <v>1</v>
      </c>
      <c r="Q23" s="150">
        <f>ROUNDUP(MAX('[1]MISOROMAN UPLOAD)'!AX11)*2,0)/2</f>
        <v>1</v>
      </c>
      <c r="R23" s="149"/>
      <c r="S23" s="148">
        <f t="shared" si="7"/>
        <v>0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PDE250056487</v>
      </c>
      <c r="D24" s="157"/>
      <c r="E24" s="156" t="e">
        <f t="shared" si="4"/>
        <v>#N/A</v>
      </c>
      <c r="F24" s="155">
        <v>74</v>
      </c>
      <c r="G24" s="155">
        <v>50</v>
      </c>
      <c r="H24" s="155">
        <v>19</v>
      </c>
      <c r="I24" s="154">
        <v>8.5</v>
      </c>
      <c r="J24" s="153">
        <f t="shared" si="5"/>
        <v>11.716666666666667</v>
      </c>
      <c r="K24" s="148">
        <f t="shared" si="6"/>
        <v>12</v>
      </c>
      <c r="L24" s="149"/>
      <c r="M24" s="152" t="s">
        <v>453</v>
      </c>
      <c r="N24" s="151" t="str">
        <f>'[1]MISOROMAN UPLOAD)'!I12</f>
        <v>PDE250056487</v>
      </c>
      <c r="O24" s="150">
        <f>'[1]MISOROMAN UPLOAD)'!AW12</f>
        <v>0.5</v>
      </c>
      <c r="P24" s="150">
        <f>'[1]MISOROMAN UPLOAD)'!AX12</f>
        <v>4</v>
      </c>
      <c r="Q24" s="150">
        <f>ROUNDUP(MAX('[1]MISOROMAN UPLOAD)'!AX12)*2,0)/2</f>
        <v>4</v>
      </c>
      <c r="R24" s="149"/>
      <c r="S24" s="148">
        <f t="shared" si="7"/>
        <v>8</v>
      </c>
    </row>
    <row r="25" spans="1:19" x14ac:dyDescent="0.25">
      <c r="A25" s="152" t="s">
        <v>108</v>
      </c>
      <c r="B25" s="159">
        <f t="shared" si="2"/>
        <v>1123287</v>
      </c>
      <c r="C25" s="158" t="str">
        <f t="shared" si="3"/>
        <v>PDE250056493</v>
      </c>
      <c r="D25" s="157"/>
      <c r="E25" s="156" t="e">
        <f t="shared" si="4"/>
        <v>#N/A</v>
      </c>
      <c r="F25" s="155">
        <v>22</v>
      </c>
      <c r="G25" s="155">
        <v>19</v>
      </c>
      <c r="H25" s="155">
        <v>14</v>
      </c>
      <c r="I25" s="154">
        <v>0.7</v>
      </c>
      <c r="J25" s="153">
        <f t="shared" si="5"/>
        <v>0.97533333333333339</v>
      </c>
      <c r="K25" s="148">
        <f t="shared" si="6"/>
        <v>1</v>
      </c>
      <c r="L25" s="149"/>
      <c r="M25" s="152" t="s">
        <v>453</v>
      </c>
      <c r="N25" s="151" t="str">
        <f>'[1]MISOROMAN UPLOAD)'!I13</f>
        <v>PDE250056493</v>
      </c>
      <c r="O25" s="150">
        <f>'[1]MISOROMAN UPLOAD)'!AW13</f>
        <v>0.5</v>
      </c>
      <c r="P25" s="150">
        <f>'[1]MISOROMAN UPLOAD)'!AX13</f>
        <v>0.5</v>
      </c>
      <c r="Q25" s="150">
        <f>ROUNDUP(MAX('[1]MISOROMAN UPLOAD)'!AX13)*2,0)/2</f>
        <v>0.5</v>
      </c>
      <c r="R25" s="149"/>
      <c r="S25" s="148">
        <f t="shared" si="7"/>
        <v>0.5</v>
      </c>
    </row>
    <row r="26" spans="1:19" x14ac:dyDescent="0.25">
      <c r="A26" s="152" t="s">
        <v>108</v>
      </c>
      <c r="B26" s="159">
        <f t="shared" si="2"/>
        <v>1123287</v>
      </c>
      <c r="C26" s="158" t="str">
        <f t="shared" si="3"/>
        <v>PDE250056730</v>
      </c>
      <c r="D26" s="157"/>
      <c r="E26" s="156" t="e">
        <f t="shared" si="4"/>
        <v>#N/A</v>
      </c>
      <c r="F26" s="155">
        <v>22</v>
      </c>
      <c r="G26" s="155">
        <v>19</v>
      </c>
      <c r="H26" s="155">
        <v>14</v>
      </c>
      <c r="I26" s="154">
        <v>0.7</v>
      </c>
      <c r="J26" s="153">
        <f t="shared" si="5"/>
        <v>0.97533333333333339</v>
      </c>
      <c r="K26" s="148">
        <f t="shared" si="6"/>
        <v>1</v>
      </c>
      <c r="L26" s="149"/>
      <c r="M26" s="152" t="s">
        <v>453</v>
      </c>
      <c r="N26" s="151" t="str">
        <f>'[1]MISOROMAN UPLOAD)'!I14</f>
        <v>PDE250056730</v>
      </c>
      <c r="O26" s="150">
        <f>'[1]MISOROMAN UPLOAD)'!AW14</f>
        <v>0.5</v>
      </c>
      <c r="P26" s="150">
        <f>'[1]MISOROMAN UPLOAD)'!AX14</f>
        <v>1</v>
      </c>
      <c r="Q26" s="150">
        <f>ROUNDUP(MAX('[1]MISOROMAN UPLOAD)'!AX14)*2,0)/2</f>
        <v>1</v>
      </c>
      <c r="R26" s="149"/>
      <c r="S26" s="148">
        <f t="shared" si="7"/>
        <v>0</v>
      </c>
    </row>
    <row r="27" spans="1:19" x14ac:dyDescent="0.25">
      <c r="A27" s="152" t="s">
        <v>108</v>
      </c>
      <c r="B27" s="159">
        <f t="shared" si="2"/>
        <v>1123287</v>
      </c>
      <c r="C27" s="158" t="str">
        <f t="shared" si="3"/>
        <v>PDE250056733</v>
      </c>
      <c r="D27" s="157"/>
      <c r="E27" s="156" t="e">
        <f t="shared" si="4"/>
        <v>#N/A</v>
      </c>
      <c r="F27" s="155">
        <v>22</v>
      </c>
      <c r="G27" s="155">
        <v>19</v>
      </c>
      <c r="H27" s="155">
        <v>14</v>
      </c>
      <c r="I27" s="154">
        <v>0.7</v>
      </c>
      <c r="J27" s="153">
        <f t="shared" si="5"/>
        <v>0.97533333333333339</v>
      </c>
      <c r="K27" s="148">
        <f t="shared" si="6"/>
        <v>1</v>
      </c>
      <c r="L27" s="149"/>
      <c r="M27" s="152" t="s">
        <v>453</v>
      </c>
      <c r="N27" s="151" t="str">
        <f>'[1]MISOROMAN UPLOAD)'!I15</f>
        <v>PDE250056733</v>
      </c>
      <c r="O27" s="150">
        <f>'[1]MISOROMAN UPLOAD)'!AW15</f>
        <v>0.5</v>
      </c>
      <c r="P27" s="150">
        <f>'[1]MISOROMAN UPLOAD)'!AX15</f>
        <v>0.5</v>
      </c>
      <c r="Q27" s="150">
        <f>ROUNDUP(MAX('[1]MISOROMAN UPLOAD)'!AX15)*2,0)/2</f>
        <v>0.5</v>
      </c>
      <c r="R27" s="149"/>
      <c r="S27" s="148">
        <f t="shared" si="7"/>
        <v>0.5</v>
      </c>
    </row>
    <row r="28" spans="1:19" x14ac:dyDescent="0.25">
      <c r="A28" s="152" t="s">
        <v>108</v>
      </c>
      <c r="B28" s="159">
        <f t="shared" si="2"/>
        <v>1123287</v>
      </c>
      <c r="C28" s="158" t="str">
        <f t="shared" si="3"/>
        <v>PDE250056734</v>
      </c>
      <c r="D28" s="157"/>
      <c r="E28" s="156" t="e">
        <f t="shared" si="4"/>
        <v>#N/A</v>
      </c>
      <c r="F28" s="155">
        <v>22</v>
      </c>
      <c r="G28" s="155">
        <v>19</v>
      </c>
      <c r="H28" s="155">
        <v>14</v>
      </c>
      <c r="I28" s="154">
        <v>0.7</v>
      </c>
      <c r="J28" s="153">
        <f t="shared" si="5"/>
        <v>0.97533333333333339</v>
      </c>
      <c r="K28" s="148">
        <f t="shared" si="6"/>
        <v>1</v>
      </c>
      <c r="L28" s="149"/>
      <c r="M28" s="152" t="s">
        <v>453</v>
      </c>
      <c r="N28" s="151" t="str">
        <f>'[1]MISOROMAN UPLOAD)'!I16</f>
        <v>PDE250056734</v>
      </c>
      <c r="O28" s="150">
        <f>'[1]MISOROMAN UPLOAD)'!AW16</f>
        <v>0.5</v>
      </c>
      <c r="P28" s="150">
        <f>'[1]MISOROMAN UPLOAD)'!AX16</f>
        <v>0.5</v>
      </c>
      <c r="Q28" s="150">
        <f>ROUNDUP(MAX('[1]MISOROMAN UPLOAD)'!AX16)*2,0)/2</f>
        <v>0.5</v>
      </c>
      <c r="R28" s="149"/>
      <c r="S28" s="148">
        <f t="shared" si="7"/>
        <v>0.5</v>
      </c>
    </row>
    <row r="29" spans="1:19" x14ac:dyDescent="0.25">
      <c r="A29" s="152" t="s">
        <v>108</v>
      </c>
      <c r="B29" s="159">
        <f t="shared" si="2"/>
        <v>1123287</v>
      </c>
      <c r="C29" s="158" t="str">
        <f t="shared" si="3"/>
        <v>PDE250056294</v>
      </c>
      <c r="D29" s="157"/>
      <c r="E29" s="156" t="e">
        <f t="shared" si="4"/>
        <v>#N/A</v>
      </c>
      <c r="F29" s="155">
        <v>22</v>
      </c>
      <c r="G29" s="155">
        <v>19</v>
      </c>
      <c r="H29" s="155">
        <v>14</v>
      </c>
      <c r="I29" s="154">
        <v>0.7</v>
      </c>
      <c r="J29" s="153">
        <f t="shared" si="5"/>
        <v>0.97533333333333339</v>
      </c>
      <c r="K29" s="148">
        <f t="shared" si="6"/>
        <v>1</v>
      </c>
      <c r="L29" s="149"/>
      <c r="M29" s="152" t="s">
        <v>453</v>
      </c>
      <c r="N29" s="151" t="str">
        <f>'[1]MISOROMAN UPLOAD)'!I17</f>
        <v>PDE250056294</v>
      </c>
      <c r="O29" s="150">
        <f>'[1]MISOROMAN UPLOAD)'!AW17</f>
        <v>0.5</v>
      </c>
      <c r="P29" s="150">
        <f>'[1]MISOROMAN UPLOAD)'!AX17</f>
        <v>0.5</v>
      </c>
      <c r="Q29" s="150">
        <f>ROUNDUP(MAX('[1]MISOROMAN UPLOAD)'!AX17)*2,0)/2</f>
        <v>0.5</v>
      </c>
      <c r="R29" s="149"/>
      <c r="S29" s="148">
        <f t="shared" si="7"/>
        <v>0.5</v>
      </c>
    </row>
  </sheetData>
  <protectedRanges>
    <protectedRange sqref="D13:I14 D19:I19 D15:E18 D24:I24 D20:E23 D30:I189 D25:E29" name="범위2"/>
    <protectedRange sqref="E10:J10 J8 E8:I9 J9:K9 A3:D10 E3:J7" name="범위1"/>
    <protectedRange sqref="F15:I15" name="범위2_1"/>
    <protectedRange sqref="F16:I18" name="범위2_2"/>
    <protectedRange sqref="F20:I23" name="범위2_3"/>
    <protectedRange sqref="F25:I26" name="범위2_4"/>
    <protectedRange sqref="F27:I29" name="범위2_5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1CA8-1619-47BD-AC82-3346F58ABABB}">
  <dimension ref="A1:S18"/>
  <sheetViews>
    <sheetView showGridLines="0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f>'[8]KOONECT9-16'!C3</f>
        <v>16.09</v>
      </c>
      <c r="C3" s="184">
        <v>30</v>
      </c>
      <c r="D3" s="170">
        <v>20</v>
      </c>
      <c r="E3" s="170"/>
      <c r="F3" s="170">
        <v>20</v>
      </c>
      <c r="G3" s="170">
        <v>8.5</v>
      </c>
      <c r="H3" s="148">
        <f t="shared" ref="H3:H8" si="0">(C3*D3*F3)/6000</f>
        <v>2</v>
      </c>
      <c r="I3" s="183">
        <f t="shared" ref="I3:I8" si="1">MAX(G3,H3)</f>
        <v>8.5</v>
      </c>
      <c r="J3" s="162">
        <v>150568001</v>
      </c>
    </row>
    <row r="4" spans="1:19" x14ac:dyDescent="0.25">
      <c r="A4" s="155">
        <v>2</v>
      </c>
      <c r="B4" s="185">
        <f>B3</f>
        <v>16.09</v>
      </c>
      <c r="C4" s="184">
        <v>60</v>
      </c>
      <c r="D4" s="170">
        <v>30</v>
      </c>
      <c r="E4" s="170"/>
      <c r="F4" s="170">
        <v>20</v>
      </c>
      <c r="G4" s="170">
        <v>6.5</v>
      </c>
      <c r="H4" s="148">
        <f t="shared" si="0"/>
        <v>6</v>
      </c>
      <c r="I4" s="183">
        <f t="shared" si="1"/>
        <v>6.5</v>
      </c>
      <c r="J4" s="162">
        <v>150568002</v>
      </c>
    </row>
    <row r="5" spans="1:19" x14ac:dyDescent="0.25">
      <c r="A5" s="155">
        <v>3</v>
      </c>
      <c r="B5" s="185">
        <f>B4</f>
        <v>16.09</v>
      </c>
      <c r="C5" s="184"/>
      <c r="D5" s="170"/>
      <c r="E5" s="170"/>
      <c r="F5" s="170"/>
      <c r="G5" s="170"/>
      <c r="H5" s="148">
        <f t="shared" si="0"/>
        <v>0</v>
      </c>
      <c r="I5" s="183">
        <f t="shared" si="1"/>
        <v>0</v>
      </c>
      <c r="J5" s="162"/>
    </row>
    <row r="6" spans="1:19" x14ac:dyDescent="0.25">
      <c r="A6" s="155">
        <v>4</v>
      </c>
      <c r="B6" s="185">
        <f>B5</f>
        <v>16.09</v>
      </c>
      <c r="C6" s="184"/>
      <c r="D6" s="170"/>
      <c r="E6" s="170"/>
      <c r="F6" s="170"/>
      <c r="G6" s="170"/>
      <c r="H6" s="148">
        <f t="shared" si="0"/>
        <v>0</v>
      </c>
      <c r="I6" s="183">
        <f t="shared" si="1"/>
        <v>0</v>
      </c>
      <c r="J6" s="162"/>
    </row>
    <row r="7" spans="1:19" x14ac:dyDescent="0.25">
      <c r="A7" s="155">
        <v>5</v>
      </c>
      <c r="B7" s="185">
        <f>B6</f>
        <v>16.09</v>
      </c>
      <c r="C7" s="184"/>
      <c r="D7" s="170"/>
      <c r="E7" s="170"/>
      <c r="F7" s="170"/>
      <c r="G7" s="170"/>
      <c r="H7" s="148">
        <f t="shared" si="0"/>
        <v>0</v>
      </c>
      <c r="I7" s="183">
        <f t="shared" si="1"/>
        <v>0</v>
      </c>
      <c r="J7" s="162"/>
    </row>
    <row r="8" spans="1:19" x14ac:dyDescent="0.25">
      <c r="A8" s="155">
        <v>6</v>
      </c>
      <c r="B8" s="185">
        <f>B3</f>
        <v>16.09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15</v>
      </c>
      <c r="H9" s="182">
        <f>SUM(H3:H8)</f>
        <v>8</v>
      </c>
      <c r="I9" s="182">
        <f>SUM(I3:I8)</f>
        <v>15</v>
      </c>
    </row>
    <row r="10" spans="1:19" x14ac:dyDescent="0.25">
      <c r="I10" s="181"/>
      <c r="J10" s="181"/>
      <c r="K10" s="181"/>
    </row>
    <row r="11" spans="1:19" ht="13.2" x14ac:dyDescent="0.25">
      <c r="J11" s="147" t="s">
        <v>466</v>
      </c>
      <c r="K11" s="196">
        <f>SUM(K14:K1813)</f>
        <v>19.5</v>
      </c>
      <c r="L11" s="192"/>
      <c r="M11" s="192"/>
      <c r="N11" s="192"/>
      <c r="O11" s="195">
        <f>SUM(O14:O11146)</f>
        <v>7</v>
      </c>
      <c r="P11" s="192" t="s">
        <v>466</v>
      </c>
      <c r="Q11" s="194">
        <f>SUM(Q14:Q21913)</f>
        <v>7.5</v>
      </c>
      <c r="R11" s="192"/>
      <c r="S11" s="151" t="s">
        <v>465</v>
      </c>
    </row>
    <row r="12" spans="1:19" ht="13.8" thickBot="1" x14ac:dyDescent="0.3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93"/>
      <c r="L12" s="192"/>
      <c r="M12" s="288" t="s">
        <v>463</v>
      </c>
      <c r="N12" s="288"/>
      <c r="O12" s="288"/>
      <c r="P12" s="288"/>
      <c r="Q12" s="288"/>
      <c r="R12" s="192"/>
      <c r="S12" s="191">
        <f>SUM(S14:S18913)</f>
        <v>12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>VLOOKUP(A14,MDM,2,FALSE)</f>
        <v>1123287</v>
      </c>
      <c r="C14" s="158" t="str">
        <f>N14</f>
        <v>PDE250056731</v>
      </c>
      <c r="D14" s="157" t="s">
        <v>301</v>
      </c>
      <c r="E14" s="156" t="e">
        <v>#N/A</v>
      </c>
      <c r="F14" s="155">
        <v>23</v>
      </c>
      <c r="G14" s="155">
        <v>16</v>
      </c>
      <c r="H14" s="155">
        <v>8</v>
      </c>
      <c r="I14" s="190">
        <v>0.2</v>
      </c>
      <c r="J14" s="153">
        <f>(F14*G14*H14)/6000</f>
        <v>0.49066666666666664</v>
      </c>
      <c r="K14" s="148">
        <f>ROUNDUP(MAX(I14,J14)*2,0)/2</f>
        <v>0.5</v>
      </c>
      <c r="L14" s="149"/>
      <c r="M14" s="152" t="s">
        <v>453</v>
      </c>
      <c r="N14" s="151" t="str">
        <f>'[8]MISOROMAN UPLOAD)'!I2</f>
        <v>PDE250056731</v>
      </c>
      <c r="O14" s="150">
        <f>'[8]MISOROMAN UPLOAD)'!AW2</f>
        <v>0.5</v>
      </c>
      <c r="P14" s="150">
        <f>'[8]MISOROMAN UPLOAD)'!AX2</f>
        <v>0.5</v>
      </c>
      <c r="Q14" s="150">
        <f>ROUNDUP(MAX('[8]MISOROMAN UPLOAD)'!AX2)*2,0)/2</f>
        <v>0.5</v>
      </c>
      <c r="R14" s="149"/>
      <c r="S14" s="148">
        <f>ROUNDUP(MAX(K14-Q14)*2,0)/2</f>
        <v>0</v>
      </c>
    </row>
    <row r="15" spans="1:19" x14ac:dyDescent="0.25">
      <c r="A15" s="152" t="s">
        <v>108</v>
      </c>
      <c r="B15" s="159">
        <f>VLOOKUP(A15,MDM,2,FALSE)</f>
        <v>1123287</v>
      </c>
      <c r="C15" s="158" t="str">
        <f>N15</f>
        <v>PDE250057008</v>
      </c>
      <c r="D15" s="157" t="s">
        <v>305</v>
      </c>
      <c r="E15" s="156" t="e">
        <v>#N/A</v>
      </c>
      <c r="F15" s="155">
        <v>28</v>
      </c>
      <c r="G15" s="155">
        <v>18</v>
      </c>
      <c r="H15" s="155">
        <v>10</v>
      </c>
      <c r="I15" s="190">
        <v>0.8</v>
      </c>
      <c r="J15" s="153">
        <f>(F15*G15*H15)/6000</f>
        <v>0.84</v>
      </c>
      <c r="K15" s="148">
        <f>ROUNDUP(MAX(I15,J15)*2,0)/2</f>
        <v>1</v>
      </c>
      <c r="L15" s="149"/>
      <c r="M15" s="152" t="s">
        <v>453</v>
      </c>
      <c r="N15" s="151" t="str">
        <f>'[8]MISOROMAN UPLOAD)'!I3</f>
        <v>PDE250057008</v>
      </c>
      <c r="O15" s="150">
        <f>'[8]MISOROMAN UPLOAD)'!AW3</f>
        <v>0.5</v>
      </c>
      <c r="P15" s="150">
        <f>'[8]MISOROMAN UPLOAD)'!AX3</f>
        <v>0.5</v>
      </c>
      <c r="Q15" s="150">
        <f>ROUNDUP(MAX('[8]MISOROMAN UPLOAD)'!AX3)*2,0)/2</f>
        <v>0.5</v>
      </c>
      <c r="R15" s="149"/>
      <c r="S15" s="148">
        <f>ROUNDUP(MAX(K15-Q15)*2,0)/2</f>
        <v>0.5</v>
      </c>
    </row>
    <row r="16" spans="1:19" x14ac:dyDescent="0.25">
      <c r="A16" s="152" t="s">
        <v>108</v>
      </c>
      <c r="B16" s="159">
        <f>VLOOKUP(A16,MDM,2,FALSE)</f>
        <v>1123287</v>
      </c>
      <c r="C16" s="158" t="str">
        <f>N16</f>
        <v>PDE250057455</v>
      </c>
      <c r="D16" s="157" t="s">
        <v>303</v>
      </c>
      <c r="E16" s="156" t="e">
        <v>#N/A</v>
      </c>
      <c r="F16" s="155">
        <v>56</v>
      </c>
      <c r="G16" s="155">
        <v>38</v>
      </c>
      <c r="H16" s="155">
        <v>33</v>
      </c>
      <c r="I16" s="190">
        <v>8.8000000000000007</v>
      </c>
      <c r="J16" s="153">
        <f>(F16*G16*H16)/6000</f>
        <v>11.704000000000001</v>
      </c>
      <c r="K16" s="148">
        <f>ROUNDUP(MAX(I16,J16)*2,0)/2</f>
        <v>12</v>
      </c>
      <c r="L16" s="149"/>
      <c r="M16" s="152" t="s">
        <v>453</v>
      </c>
      <c r="N16" s="151" t="str">
        <f>'[8]MISOROMAN UPLOAD)'!I4</f>
        <v>PDE250057455</v>
      </c>
      <c r="O16" s="150">
        <f>'[8]MISOROMAN UPLOAD)'!AW4</f>
        <v>5</v>
      </c>
      <c r="P16" s="150">
        <f>'[8]MISOROMAN UPLOAD)'!AX4</f>
        <v>5</v>
      </c>
      <c r="Q16" s="150">
        <f>ROUNDUP(MAX('[8]MISOROMAN UPLOAD)'!AX4)*2,0)/2</f>
        <v>5</v>
      </c>
      <c r="R16" s="149"/>
      <c r="S16" s="148">
        <f>ROUNDUP(MAX(K16-Q16)*2,0)/2</f>
        <v>7</v>
      </c>
    </row>
    <row r="17" spans="1:19" x14ac:dyDescent="0.25">
      <c r="A17" s="152" t="s">
        <v>108</v>
      </c>
      <c r="B17" s="159">
        <f>VLOOKUP(A17,MDM,2,FALSE)</f>
        <v>1123287</v>
      </c>
      <c r="C17" s="158" t="str">
        <f>N17</f>
        <v>PDE250057456</v>
      </c>
      <c r="D17" s="157" t="s">
        <v>309</v>
      </c>
      <c r="E17" s="156" t="e">
        <v>#N/A</v>
      </c>
      <c r="F17" s="155">
        <v>29</v>
      </c>
      <c r="G17" s="155">
        <v>18</v>
      </c>
      <c r="H17" s="155">
        <v>19</v>
      </c>
      <c r="I17" s="190">
        <v>4.8</v>
      </c>
      <c r="J17" s="153">
        <f>(F17*G17*H17)/6000</f>
        <v>1.653</v>
      </c>
      <c r="K17" s="148">
        <f>ROUNDUP(MAX(I17,J17)*2,0)/2</f>
        <v>5</v>
      </c>
      <c r="L17" s="149"/>
      <c r="M17" s="152" t="s">
        <v>453</v>
      </c>
      <c r="N17" s="151" t="str">
        <f>'[8]MISOROMAN UPLOAD)'!I5</f>
        <v>PDE250057456</v>
      </c>
      <c r="O17" s="150">
        <f>'[8]MISOROMAN UPLOAD)'!AW5</f>
        <v>0.5</v>
      </c>
      <c r="P17" s="150">
        <f>'[8]MISOROMAN UPLOAD)'!AX5</f>
        <v>1</v>
      </c>
      <c r="Q17" s="150">
        <f>ROUNDUP(MAX('[8]MISOROMAN UPLOAD)'!AX5)*2,0)/2</f>
        <v>1</v>
      </c>
      <c r="R17" s="149"/>
      <c r="S17" s="148">
        <f>ROUNDUP(MAX(K17-Q17)*2,0)/2</f>
        <v>4</v>
      </c>
    </row>
    <row r="18" spans="1:19" x14ac:dyDescent="0.25">
      <c r="A18" s="152" t="s">
        <v>108</v>
      </c>
      <c r="B18" s="159">
        <f>VLOOKUP(A18,MDM,2,FALSE)</f>
        <v>1123287</v>
      </c>
      <c r="C18" s="158" t="str">
        <f>N18</f>
        <v>PDE250057457</v>
      </c>
      <c r="D18" s="157" t="s">
        <v>307</v>
      </c>
      <c r="E18" s="156" t="e">
        <v>#N/A</v>
      </c>
      <c r="F18" s="155">
        <v>21</v>
      </c>
      <c r="G18" s="155">
        <v>17</v>
      </c>
      <c r="H18" s="155">
        <v>10</v>
      </c>
      <c r="I18" s="190">
        <v>0.3</v>
      </c>
      <c r="J18" s="153">
        <f>(F18*G18*H18)/6000</f>
        <v>0.59499999999999997</v>
      </c>
      <c r="K18" s="148">
        <f>ROUNDUP(MAX(I18,J18)*2,0)/2</f>
        <v>1</v>
      </c>
      <c r="L18" s="149"/>
      <c r="M18" s="152" t="s">
        <v>453</v>
      </c>
      <c r="N18" s="151" t="str">
        <f>'[8]MISOROMAN UPLOAD)'!I6</f>
        <v>PDE250057457</v>
      </c>
      <c r="O18" s="150">
        <f>'[8]MISOROMAN UPLOAD)'!AW6</f>
        <v>0.5</v>
      </c>
      <c r="P18" s="150">
        <f>'[8]MISOROMAN UPLOAD)'!AX6</f>
        <v>0.5</v>
      </c>
      <c r="Q18" s="150">
        <f>ROUNDUP(MAX('[8]MISOROMAN UPLOAD)'!AX6)*2,0)/2</f>
        <v>0.5</v>
      </c>
      <c r="R18" s="149"/>
      <c r="S18" s="148">
        <f>ROUNDUP(MAX(K18-Q18)*2,0)/2</f>
        <v>0.5</v>
      </c>
    </row>
  </sheetData>
  <protectedRanges>
    <protectedRange sqref="D13:I178" name="범위2"/>
    <protectedRange sqref="E10:J10 J8 E8:I9 J9:K9 E3:J7 A3:D10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6080-814F-4424-B19B-AF7A4256DD11}">
  <dimension ref="A1:S24"/>
  <sheetViews>
    <sheetView showGridLines="0" topLeftCell="A8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v>19.09</v>
      </c>
      <c r="C3" s="184">
        <v>60</v>
      </c>
      <c r="D3" s="170">
        <v>40</v>
      </c>
      <c r="E3" s="170"/>
      <c r="F3" s="170">
        <v>30</v>
      </c>
      <c r="G3" s="170">
        <v>9</v>
      </c>
      <c r="H3" s="148">
        <f t="shared" ref="H3:H8" si="0">(C3*D3*F3)/6000</f>
        <v>12</v>
      </c>
      <c r="I3" s="183">
        <f t="shared" ref="I3:I8" si="1">MAX(G3,H3)</f>
        <v>12</v>
      </c>
      <c r="J3" s="162">
        <v>150874001</v>
      </c>
    </row>
    <row r="4" spans="1:19" x14ac:dyDescent="0.25">
      <c r="A4" s="155">
        <v>2</v>
      </c>
      <c r="B4" s="185">
        <f>B3</f>
        <v>19.09</v>
      </c>
      <c r="C4" s="184">
        <v>40</v>
      </c>
      <c r="D4" s="170">
        <v>30</v>
      </c>
      <c r="E4" s="170"/>
      <c r="F4" s="170">
        <v>30</v>
      </c>
      <c r="G4" s="170">
        <v>11</v>
      </c>
      <c r="H4" s="148">
        <f t="shared" si="0"/>
        <v>6</v>
      </c>
      <c r="I4" s="183">
        <f t="shared" si="1"/>
        <v>11</v>
      </c>
      <c r="J4" s="162">
        <v>150874002</v>
      </c>
    </row>
    <row r="5" spans="1:19" x14ac:dyDescent="0.25">
      <c r="A5" s="155">
        <v>3</v>
      </c>
      <c r="B5" s="185">
        <f>B4</f>
        <v>19.09</v>
      </c>
      <c r="C5" s="184"/>
      <c r="D5" s="170"/>
      <c r="E5" s="170"/>
      <c r="F5" s="170"/>
      <c r="G5" s="170"/>
      <c r="H5" s="148">
        <f t="shared" si="0"/>
        <v>0</v>
      </c>
      <c r="I5" s="183">
        <f t="shared" si="1"/>
        <v>0</v>
      </c>
      <c r="J5" s="162"/>
    </row>
    <row r="6" spans="1:19" x14ac:dyDescent="0.25">
      <c r="A6" s="155">
        <v>4</v>
      </c>
      <c r="B6" s="185">
        <f>B5</f>
        <v>19.09</v>
      </c>
      <c r="C6" s="184"/>
      <c r="D6" s="170"/>
      <c r="E6" s="170"/>
      <c r="F6" s="170"/>
      <c r="G6" s="170"/>
      <c r="H6" s="148">
        <f t="shared" si="0"/>
        <v>0</v>
      </c>
      <c r="I6" s="183">
        <f t="shared" si="1"/>
        <v>0</v>
      </c>
      <c r="J6" s="162"/>
    </row>
    <row r="7" spans="1:19" x14ac:dyDescent="0.25">
      <c r="A7" s="155">
        <v>5</v>
      </c>
      <c r="B7" s="185">
        <f>B6</f>
        <v>19.09</v>
      </c>
      <c r="C7" s="184"/>
      <c r="D7" s="170"/>
      <c r="E7" s="170"/>
      <c r="F7" s="170"/>
      <c r="G7" s="170"/>
      <c r="H7" s="148">
        <f t="shared" si="0"/>
        <v>0</v>
      </c>
      <c r="I7" s="183">
        <f t="shared" si="1"/>
        <v>0</v>
      </c>
      <c r="J7" s="162"/>
    </row>
    <row r="8" spans="1:19" x14ac:dyDescent="0.25">
      <c r="A8" s="155">
        <v>6</v>
      </c>
      <c r="B8" s="185">
        <f>B3</f>
        <v>19.09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20</v>
      </c>
      <c r="H9" s="182">
        <f>SUM(H3:H8)</f>
        <v>18</v>
      </c>
      <c r="I9" s="182">
        <f>SUM(I3:I8)</f>
        <v>23</v>
      </c>
    </row>
    <row r="10" spans="1:19" x14ac:dyDescent="0.25">
      <c r="I10" s="181"/>
      <c r="J10" s="181"/>
      <c r="K10" s="181"/>
    </row>
    <row r="11" spans="1:19" ht="13.2" x14ac:dyDescent="0.25">
      <c r="J11" s="147" t="s">
        <v>466</v>
      </c>
      <c r="K11" s="196">
        <f>SUM(K14:K1819)</f>
        <v>27.5</v>
      </c>
      <c r="L11" s="192"/>
      <c r="M11" s="192"/>
      <c r="N11" s="192"/>
      <c r="O11" s="195">
        <f>SUM(O14:O11152)</f>
        <v>10</v>
      </c>
      <c r="P11" s="192" t="s">
        <v>466</v>
      </c>
      <c r="Q11" s="194">
        <f>SUM(Q14:Q21919)</f>
        <v>14</v>
      </c>
      <c r="R11" s="192"/>
      <c r="S11" s="151" t="s">
        <v>465</v>
      </c>
    </row>
    <row r="12" spans="1:19" ht="13.8" thickBot="1" x14ac:dyDescent="0.3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2"/>
      <c r="K12" s="193"/>
      <c r="L12" s="192"/>
      <c r="M12" s="288" t="s">
        <v>463</v>
      </c>
      <c r="N12" s="288"/>
      <c r="O12" s="288"/>
      <c r="P12" s="288"/>
      <c r="Q12" s="288"/>
      <c r="R12" s="192"/>
      <c r="S12" s="191">
        <f>SUM(S14:S18919)</f>
        <v>13.5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67" t="s">
        <v>460</v>
      </c>
      <c r="E13" s="166" t="s">
        <v>18</v>
      </c>
      <c r="F13" s="165" t="s">
        <v>459</v>
      </c>
      <c r="G13" s="165" t="s">
        <v>458</v>
      </c>
      <c r="H13" s="165" t="s">
        <v>457</v>
      </c>
      <c r="I13" s="164" t="s">
        <v>456</v>
      </c>
      <c r="J13" s="163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24" si="2">VLOOKUP(A14,MDM,2,FALSE)</f>
        <v>1123287</v>
      </c>
      <c r="C14" s="158" t="str">
        <f t="shared" ref="C14:C24" si="3">N14</f>
        <v>PDE250058433</v>
      </c>
      <c r="D14" s="157" t="s">
        <v>318</v>
      </c>
      <c r="E14" s="156" t="e">
        <f t="shared" ref="E14:E24" si="4">VLOOKUP(D14,GZ_HBL,2,FALSE)</f>
        <v>#N/A</v>
      </c>
      <c r="F14" s="155">
        <v>60</v>
      </c>
      <c r="G14" s="155">
        <v>40</v>
      </c>
      <c r="H14" s="155">
        <v>35</v>
      </c>
      <c r="I14" s="190">
        <v>9</v>
      </c>
      <c r="J14" s="153">
        <f t="shared" ref="J14:J24" si="5">(F14*G14*H14)/6000</f>
        <v>14</v>
      </c>
      <c r="K14" s="148">
        <f t="shared" ref="K14:K24" si="6">ROUNDUP(MAX(I14,J14)*2,0)/2</f>
        <v>14</v>
      </c>
      <c r="L14" s="149"/>
      <c r="M14" s="152" t="s">
        <v>453</v>
      </c>
      <c r="N14" s="151" t="str">
        <f>'[2]MISOROMAN UPLOAD)'!I2</f>
        <v>PDE250058433</v>
      </c>
      <c r="O14" s="150">
        <f>'[2]MISOROMAN UPLOAD)'!AW2</f>
        <v>5</v>
      </c>
      <c r="P14" s="150">
        <f>'[2]MISOROMAN UPLOAD)'!AX2</f>
        <v>5</v>
      </c>
      <c r="Q14" s="150">
        <f>ROUNDUP(MAX('[2]MISOROMAN UPLOAD)'!AX2)*2,0)/2</f>
        <v>5</v>
      </c>
      <c r="R14" s="149"/>
      <c r="S14" s="148">
        <f t="shared" ref="S14:S24" si="7">ROUNDUP(MAX(K14-Q14)*2,0)/2</f>
        <v>9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PDE250056728</v>
      </c>
      <c r="D15" s="157" t="s">
        <v>322</v>
      </c>
      <c r="E15" s="156" t="e">
        <f t="shared" si="4"/>
        <v>#N/A</v>
      </c>
      <c r="F15" s="155">
        <v>26</v>
      </c>
      <c r="G15" s="155">
        <v>21</v>
      </c>
      <c r="H15" s="155">
        <v>16</v>
      </c>
      <c r="I15" s="190">
        <v>2.2000000000000002</v>
      </c>
      <c r="J15" s="153">
        <f t="shared" si="5"/>
        <v>1.456</v>
      </c>
      <c r="K15" s="148">
        <f t="shared" si="6"/>
        <v>2.5</v>
      </c>
      <c r="L15" s="149"/>
      <c r="M15" s="152" t="s">
        <v>453</v>
      </c>
      <c r="N15" s="151" t="str">
        <f>'[2]MISOROMAN UPLOAD)'!I3</f>
        <v>PDE250056728</v>
      </c>
      <c r="O15" s="150">
        <f>'[2]MISOROMAN UPLOAD)'!AW3</f>
        <v>0.5</v>
      </c>
      <c r="P15" s="150">
        <f>'[2]MISOROMAN UPLOAD)'!AX3</f>
        <v>2</v>
      </c>
      <c r="Q15" s="150">
        <f>ROUNDUP(MAX('[2]MISOROMAN UPLOAD)'!AX3)*2,0)/2</f>
        <v>2</v>
      </c>
      <c r="R15" s="149"/>
      <c r="S15" s="148">
        <f t="shared" si="7"/>
        <v>0.5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PDE250057866</v>
      </c>
      <c r="D16" s="157" t="s">
        <v>316</v>
      </c>
      <c r="E16" s="156" t="e">
        <f t="shared" si="4"/>
        <v>#N/A</v>
      </c>
      <c r="F16" s="155">
        <v>22</v>
      </c>
      <c r="G16" s="155">
        <v>17</v>
      </c>
      <c r="H16" s="155">
        <v>8</v>
      </c>
      <c r="I16" s="190">
        <v>0.5</v>
      </c>
      <c r="J16" s="153">
        <f t="shared" si="5"/>
        <v>0.49866666666666665</v>
      </c>
      <c r="K16" s="148">
        <f t="shared" si="6"/>
        <v>0.5</v>
      </c>
      <c r="L16" s="149"/>
      <c r="M16" s="152" t="s">
        <v>453</v>
      </c>
      <c r="N16" s="151" t="str">
        <f>'[2]MISOROMAN UPLOAD)'!I4</f>
        <v>PDE250057866</v>
      </c>
      <c r="O16" s="150">
        <f>'[2]MISOROMAN UPLOAD)'!AW4</f>
        <v>0.5</v>
      </c>
      <c r="P16" s="150">
        <f>'[2]MISOROMAN UPLOAD)'!AX4</f>
        <v>0.5</v>
      </c>
      <c r="Q16" s="150">
        <f>ROUNDUP(MAX('[2]MISOROMAN UPLOAD)'!AX4)*2,0)/2</f>
        <v>0.5</v>
      </c>
      <c r="R16" s="149"/>
      <c r="S16" s="148">
        <f t="shared" si="7"/>
        <v>0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PDE250057859</v>
      </c>
      <c r="D17" s="157" t="s">
        <v>315</v>
      </c>
      <c r="E17" s="156" t="e">
        <f t="shared" si="4"/>
        <v>#N/A</v>
      </c>
      <c r="F17" s="155">
        <v>22</v>
      </c>
      <c r="G17" s="155">
        <v>16</v>
      </c>
      <c r="H17" s="155">
        <v>14</v>
      </c>
      <c r="I17" s="190">
        <v>1</v>
      </c>
      <c r="J17" s="153">
        <f t="shared" si="5"/>
        <v>0.82133333333333336</v>
      </c>
      <c r="K17" s="148">
        <f t="shared" si="6"/>
        <v>1</v>
      </c>
      <c r="L17" s="149"/>
      <c r="M17" s="152" t="s">
        <v>453</v>
      </c>
      <c r="N17" s="151" t="str">
        <f>'[2]MISOROMAN UPLOAD)'!I5</f>
        <v>PDE250057859</v>
      </c>
      <c r="O17" s="150">
        <f>'[2]MISOROMAN UPLOAD)'!AW5</f>
        <v>0.5</v>
      </c>
      <c r="P17" s="150">
        <f>'[2]MISOROMAN UPLOAD)'!AX5</f>
        <v>0.5</v>
      </c>
      <c r="Q17" s="150">
        <f>ROUNDUP(MAX('[2]MISOROMAN UPLOAD)'!AX5)*2,0)/2</f>
        <v>0.5</v>
      </c>
      <c r="R17" s="149"/>
      <c r="S17" s="148">
        <f t="shared" si="7"/>
        <v>0.5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PDE250057006</v>
      </c>
      <c r="D18" s="157" t="s">
        <v>327</v>
      </c>
      <c r="E18" s="156" t="e">
        <f t="shared" si="4"/>
        <v>#N/A</v>
      </c>
      <c r="F18" s="155">
        <v>25</v>
      </c>
      <c r="G18" s="155">
        <v>12</v>
      </c>
      <c r="H18" s="155">
        <v>12</v>
      </c>
      <c r="I18" s="190">
        <v>0.3</v>
      </c>
      <c r="J18" s="153">
        <f t="shared" si="5"/>
        <v>0.6</v>
      </c>
      <c r="K18" s="148">
        <f t="shared" si="6"/>
        <v>1</v>
      </c>
      <c r="L18" s="149"/>
      <c r="M18" s="152" t="s">
        <v>453</v>
      </c>
      <c r="N18" s="151" t="str">
        <f>'[2]MISOROMAN UPLOAD)'!I6</f>
        <v>PDE250057006</v>
      </c>
      <c r="O18" s="150">
        <f>'[2]MISOROMAN UPLOAD)'!AW6</f>
        <v>0.5</v>
      </c>
      <c r="P18" s="150">
        <f>'[2]MISOROMAN UPLOAD)'!AX6</f>
        <v>0.5</v>
      </c>
      <c r="Q18" s="150">
        <f>ROUNDUP(MAX('[2]MISOROMAN UPLOAD)'!AX6)*2,0)/2</f>
        <v>0.5</v>
      </c>
      <c r="R18" s="149"/>
      <c r="S18" s="148">
        <f t="shared" si="7"/>
        <v>0.5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PDE250057007</v>
      </c>
      <c r="D19" s="157" t="s">
        <v>320</v>
      </c>
      <c r="E19" s="156" t="e">
        <f t="shared" si="4"/>
        <v>#N/A</v>
      </c>
      <c r="F19" s="155">
        <v>22</v>
      </c>
      <c r="G19" s="155">
        <v>18</v>
      </c>
      <c r="H19" s="155">
        <v>10</v>
      </c>
      <c r="I19" s="190">
        <v>1.1000000000000001</v>
      </c>
      <c r="J19" s="153">
        <f t="shared" si="5"/>
        <v>0.66</v>
      </c>
      <c r="K19" s="148">
        <f t="shared" si="6"/>
        <v>1.5</v>
      </c>
      <c r="L19" s="149"/>
      <c r="M19" s="152" t="s">
        <v>453</v>
      </c>
      <c r="N19" s="151" t="str">
        <f>'[2]MISOROMAN UPLOAD)'!I7</f>
        <v>PDE250057007</v>
      </c>
      <c r="O19" s="150">
        <f>'[2]MISOROMAN UPLOAD)'!AW7</f>
        <v>0.5</v>
      </c>
      <c r="P19" s="150">
        <f>'[2]MISOROMAN UPLOAD)'!AX7</f>
        <v>1</v>
      </c>
      <c r="Q19" s="150">
        <f>ROUNDUP(MAX('[2]MISOROMAN UPLOAD)'!AX7)*2,0)/2</f>
        <v>1</v>
      </c>
      <c r="R19" s="149"/>
      <c r="S19" s="148">
        <f t="shared" si="7"/>
        <v>0.5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PDE250057010</v>
      </c>
      <c r="D20" s="157" t="s">
        <v>329</v>
      </c>
      <c r="E20" s="156" t="e">
        <f t="shared" si="4"/>
        <v>#N/A</v>
      </c>
      <c r="F20" s="155">
        <v>22</v>
      </c>
      <c r="G20" s="155">
        <v>18</v>
      </c>
      <c r="H20" s="155">
        <v>10</v>
      </c>
      <c r="I20" s="190">
        <v>1.2</v>
      </c>
      <c r="J20" s="153">
        <f t="shared" si="5"/>
        <v>0.66</v>
      </c>
      <c r="K20" s="148">
        <f t="shared" si="6"/>
        <v>1.5</v>
      </c>
      <c r="L20" s="149"/>
      <c r="M20" s="152" t="s">
        <v>453</v>
      </c>
      <c r="N20" s="151" t="str">
        <f>'[2]MISOROMAN UPLOAD)'!I8</f>
        <v>PDE250057010</v>
      </c>
      <c r="O20" s="150">
        <f>'[2]MISOROMAN UPLOAD)'!AW8</f>
        <v>0.5</v>
      </c>
      <c r="P20" s="150">
        <f>'[2]MISOROMAN UPLOAD)'!AX8</f>
        <v>1</v>
      </c>
      <c r="Q20" s="150">
        <f>ROUNDUP(MAX('[2]MISOROMAN UPLOAD)'!AX8)*2,0)/2</f>
        <v>1</v>
      </c>
      <c r="R20" s="149"/>
      <c r="S20" s="148">
        <f t="shared" si="7"/>
        <v>0.5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PDE250057856</v>
      </c>
      <c r="D21" s="157" t="s">
        <v>311</v>
      </c>
      <c r="E21" s="156" t="e">
        <f t="shared" si="4"/>
        <v>#N/A</v>
      </c>
      <c r="F21" s="155">
        <v>22</v>
      </c>
      <c r="G21" s="155">
        <v>18</v>
      </c>
      <c r="H21" s="155">
        <v>10</v>
      </c>
      <c r="I21" s="190">
        <v>1.1000000000000001</v>
      </c>
      <c r="J21" s="153">
        <f t="shared" si="5"/>
        <v>0.66</v>
      </c>
      <c r="K21" s="148">
        <f t="shared" si="6"/>
        <v>1.5</v>
      </c>
      <c r="L21" s="149"/>
      <c r="M21" s="152" t="s">
        <v>453</v>
      </c>
      <c r="N21" s="151" t="str">
        <f>'[2]MISOROMAN UPLOAD)'!I9</f>
        <v>PDE250057856</v>
      </c>
      <c r="O21" s="150">
        <f>'[2]MISOROMAN UPLOAD)'!AW9</f>
        <v>0.5</v>
      </c>
      <c r="P21" s="150">
        <f>'[2]MISOROMAN UPLOAD)'!AX9</f>
        <v>1</v>
      </c>
      <c r="Q21" s="150">
        <f>ROUNDUP(MAX('[2]MISOROMAN UPLOAD)'!AX9)*2,0)/2</f>
        <v>1</v>
      </c>
      <c r="R21" s="149"/>
      <c r="S21" s="148">
        <f t="shared" si="7"/>
        <v>0.5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PDE250056732</v>
      </c>
      <c r="D22" s="157" t="s">
        <v>325</v>
      </c>
      <c r="E22" s="156" t="e">
        <f t="shared" si="4"/>
        <v>#N/A</v>
      </c>
      <c r="F22" s="155">
        <v>22</v>
      </c>
      <c r="G22" s="155">
        <v>18</v>
      </c>
      <c r="H22" s="155">
        <v>10</v>
      </c>
      <c r="I22" s="190">
        <v>1.1000000000000001</v>
      </c>
      <c r="J22" s="153">
        <f t="shared" si="5"/>
        <v>0.66</v>
      </c>
      <c r="K22" s="148">
        <f t="shared" si="6"/>
        <v>1.5</v>
      </c>
      <c r="L22" s="149"/>
      <c r="M22" s="152" t="s">
        <v>453</v>
      </c>
      <c r="N22" s="151" t="str">
        <f>'[2]MISOROMAN UPLOAD)'!I10</f>
        <v>PDE250056732</v>
      </c>
      <c r="O22" s="150">
        <f>'[2]MISOROMAN UPLOAD)'!AW10</f>
        <v>0.5</v>
      </c>
      <c r="P22" s="150">
        <f>'[2]MISOROMAN UPLOAD)'!AX10</f>
        <v>1</v>
      </c>
      <c r="Q22" s="150">
        <f>ROUNDUP(MAX('[2]MISOROMAN UPLOAD)'!AX10)*2,0)/2</f>
        <v>1</v>
      </c>
      <c r="R22" s="149"/>
      <c r="S22" s="148">
        <f t="shared" si="7"/>
        <v>0.5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PDE250057857</v>
      </c>
      <c r="D23" s="157" t="s">
        <v>313</v>
      </c>
      <c r="E23" s="156" t="e">
        <f t="shared" si="4"/>
        <v>#N/A</v>
      </c>
      <c r="F23" s="155">
        <v>22</v>
      </c>
      <c r="G23" s="155">
        <v>17</v>
      </c>
      <c r="H23" s="155">
        <v>8</v>
      </c>
      <c r="I23" s="190">
        <v>0.3</v>
      </c>
      <c r="J23" s="153">
        <f t="shared" si="5"/>
        <v>0.49866666666666665</v>
      </c>
      <c r="K23" s="148">
        <f t="shared" si="6"/>
        <v>0.5</v>
      </c>
      <c r="L23" s="149"/>
      <c r="M23" s="152" t="s">
        <v>453</v>
      </c>
      <c r="N23" s="151" t="str">
        <f>'[2]MISOROMAN UPLOAD)'!I11</f>
        <v>PDE250057857</v>
      </c>
      <c r="O23" s="150">
        <f>'[2]MISOROMAN UPLOAD)'!AW11</f>
        <v>0.5</v>
      </c>
      <c r="P23" s="150">
        <f>'[2]MISOROMAN UPLOAD)'!AX11</f>
        <v>0.5</v>
      </c>
      <c r="Q23" s="150">
        <f>ROUNDUP(MAX('[2]MISOROMAN UPLOAD)'!AX11)*2,0)/2</f>
        <v>0.5</v>
      </c>
      <c r="R23" s="149"/>
      <c r="S23" s="148">
        <f t="shared" si="7"/>
        <v>0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PDE250056729</v>
      </c>
      <c r="D24" s="157" t="s">
        <v>324</v>
      </c>
      <c r="E24" s="156" t="e">
        <f t="shared" si="4"/>
        <v>#N/A</v>
      </c>
      <c r="F24" s="155">
        <v>25</v>
      </c>
      <c r="G24" s="155">
        <v>21</v>
      </c>
      <c r="H24" s="155">
        <v>17</v>
      </c>
      <c r="I24" s="190">
        <v>1.8</v>
      </c>
      <c r="J24" s="153">
        <f t="shared" si="5"/>
        <v>1.4875</v>
      </c>
      <c r="K24" s="148">
        <f t="shared" si="6"/>
        <v>2</v>
      </c>
      <c r="L24" s="149"/>
      <c r="M24" s="152" t="s">
        <v>453</v>
      </c>
      <c r="N24" s="151" t="str">
        <f>'[2]MISOROMAN UPLOAD)'!I12</f>
        <v>PDE250056729</v>
      </c>
      <c r="O24" s="150">
        <f>'[2]MISOROMAN UPLOAD)'!AW12</f>
        <v>0.5</v>
      </c>
      <c r="P24" s="150">
        <f>'[2]MISOROMAN UPLOAD)'!AX12</f>
        <v>1</v>
      </c>
      <c r="Q24" s="150">
        <f>ROUNDUP(MAX('[2]MISOROMAN UPLOAD)'!AX12)*2,0)/2</f>
        <v>1</v>
      </c>
      <c r="R24" s="149"/>
      <c r="S24" s="148">
        <f t="shared" si="7"/>
        <v>1</v>
      </c>
    </row>
  </sheetData>
  <protectedRanges>
    <protectedRange sqref="D13:I184" name="범위2"/>
    <protectedRange sqref="E10:J10 J8 E8:I9 J9:K9 E3:J7 A3:D10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F5FE-F147-4D35-9466-182579AB53B3}">
  <dimension ref="A1:S44"/>
  <sheetViews>
    <sheetView showGridLines="0" zoomScale="142" zoomScaleNormal="142" workbookViewId="0">
      <selection activeCell="A6" sqref="A6:A11"/>
    </sheetView>
  </sheetViews>
  <sheetFormatPr defaultColWidth="8.19921875" defaultRowHeight="10.8" x14ac:dyDescent="0.25"/>
  <cols>
    <col min="1" max="1" width="11.09765625" style="147" bestFit="1" customWidth="1"/>
    <col min="2" max="2" width="8.69921875" style="147" bestFit="1" customWidth="1"/>
    <col min="3" max="3" width="10.19921875" style="147" bestFit="1" customWidth="1"/>
    <col min="4" max="4" width="12.5" style="147" customWidth="1"/>
    <col min="5" max="5" width="3.69921875" style="147" hidden="1" customWidth="1"/>
    <col min="6" max="6" width="5.69921875" style="147" bestFit="1" customWidth="1"/>
    <col min="7" max="7" width="5.5" style="147" bestFit="1" customWidth="1"/>
    <col min="8" max="8" width="5.69921875" style="147" bestFit="1" customWidth="1"/>
    <col min="9" max="9" width="4" style="147" bestFit="1" customWidth="1"/>
    <col min="10" max="10" width="11.09765625" style="147" customWidth="1"/>
    <col min="11" max="11" width="4" style="147" bestFit="1" customWidth="1"/>
    <col min="12" max="12" width="8.5" style="147" hidden="1" customWidth="1"/>
    <col min="13" max="13" width="8.5" style="147" bestFit="1" customWidth="1"/>
    <col min="14" max="14" width="10.19921875" style="147" bestFit="1" customWidth="1"/>
    <col min="15" max="15" width="4.09765625" style="147" bestFit="1" customWidth="1"/>
    <col min="16" max="16" width="4.8984375" style="147" bestFit="1" customWidth="1"/>
    <col min="17" max="17" width="4.5" style="147" bestFit="1" customWidth="1"/>
    <col min="18" max="18" width="1.19921875" style="147" hidden="1" customWidth="1"/>
    <col min="19" max="19" width="16.09765625" style="147" bestFit="1" customWidth="1"/>
    <col min="20" max="16384" width="8.19921875" style="147"/>
  </cols>
  <sheetData>
    <row r="1" spans="1:19" ht="17.399999999999999" x14ac:dyDescent="0.4">
      <c r="A1" s="189" t="s">
        <v>453</v>
      </c>
    </row>
    <row r="2" spans="1:19" ht="21.6" x14ac:dyDescent="0.25">
      <c r="A2" s="160" t="s">
        <v>470</v>
      </c>
      <c r="B2" s="186" t="s">
        <v>469</v>
      </c>
      <c r="C2" s="163" t="s">
        <v>459</v>
      </c>
      <c r="D2" s="160" t="s">
        <v>458</v>
      </c>
      <c r="E2" s="160"/>
      <c r="F2" s="160" t="s">
        <v>457</v>
      </c>
      <c r="G2" s="160" t="s">
        <v>24</v>
      </c>
      <c r="H2" s="160" t="s">
        <v>25</v>
      </c>
      <c r="I2" s="160" t="s">
        <v>26</v>
      </c>
      <c r="J2" s="160" t="s">
        <v>468</v>
      </c>
    </row>
    <row r="3" spans="1:19" x14ac:dyDescent="0.25">
      <c r="A3" s="155">
        <v>1</v>
      </c>
      <c r="B3" s="185">
        <f>'[4]KOONECT9-24'!C3</f>
        <v>24.09</v>
      </c>
      <c r="C3" s="184">
        <v>60</v>
      </c>
      <c r="D3" s="170">
        <v>40</v>
      </c>
      <c r="E3" s="170"/>
      <c r="F3" s="170">
        <v>30</v>
      </c>
      <c r="G3" s="170">
        <v>10</v>
      </c>
      <c r="H3" s="148">
        <f t="shared" ref="H3:H8" si="0">(C3*D3*F3)/6000</f>
        <v>12</v>
      </c>
      <c r="I3" s="183">
        <f t="shared" ref="I3:I8" si="1">MAX(G3,H3)</f>
        <v>12</v>
      </c>
      <c r="J3" s="162">
        <v>151144001</v>
      </c>
    </row>
    <row r="4" spans="1:19" x14ac:dyDescent="0.25">
      <c r="A4" s="155">
        <v>2</v>
      </c>
      <c r="B4" s="185">
        <f>B3</f>
        <v>24.09</v>
      </c>
      <c r="C4" s="184">
        <v>70</v>
      </c>
      <c r="D4" s="170">
        <v>40</v>
      </c>
      <c r="E4" s="170"/>
      <c r="F4" s="170">
        <v>30</v>
      </c>
      <c r="G4" s="170">
        <v>20</v>
      </c>
      <c r="H4" s="148">
        <f t="shared" si="0"/>
        <v>14</v>
      </c>
      <c r="I4" s="183">
        <f t="shared" si="1"/>
        <v>20</v>
      </c>
      <c r="J4" s="162">
        <v>151144002</v>
      </c>
    </row>
    <row r="5" spans="1:19" x14ac:dyDescent="0.25">
      <c r="A5" s="155">
        <v>3</v>
      </c>
      <c r="B5" s="185">
        <f>B4</f>
        <v>24.09</v>
      </c>
      <c r="C5" s="184">
        <v>70</v>
      </c>
      <c r="D5" s="170">
        <v>40</v>
      </c>
      <c r="E5" s="170"/>
      <c r="F5" s="170">
        <v>30</v>
      </c>
      <c r="G5" s="170">
        <v>10</v>
      </c>
      <c r="H5" s="148">
        <f t="shared" si="0"/>
        <v>14</v>
      </c>
      <c r="I5" s="183">
        <f t="shared" si="1"/>
        <v>14</v>
      </c>
      <c r="J5" s="162">
        <v>151144003</v>
      </c>
    </row>
    <row r="6" spans="1:19" x14ac:dyDescent="0.25">
      <c r="A6" s="155">
        <v>4</v>
      </c>
      <c r="B6" s="185">
        <f>B5</f>
        <v>24.09</v>
      </c>
      <c r="C6" s="184">
        <v>50</v>
      </c>
      <c r="D6" s="170">
        <v>40</v>
      </c>
      <c r="E6" s="170"/>
      <c r="F6" s="170">
        <v>30</v>
      </c>
      <c r="G6" s="170">
        <v>13</v>
      </c>
      <c r="H6" s="148">
        <f t="shared" si="0"/>
        <v>10</v>
      </c>
      <c r="I6" s="183">
        <f t="shared" si="1"/>
        <v>13</v>
      </c>
      <c r="J6" s="162">
        <v>151144004</v>
      </c>
    </row>
    <row r="7" spans="1:19" x14ac:dyDescent="0.25">
      <c r="A7" s="155">
        <v>5</v>
      </c>
      <c r="B7" s="185">
        <f>B6</f>
        <v>24.09</v>
      </c>
      <c r="C7" s="184"/>
      <c r="D7" s="170"/>
      <c r="E7" s="170"/>
      <c r="F7" s="170"/>
      <c r="G7" s="170"/>
      <c r="H7" s="148">
        <f t="shared" si="0"/>
        <v>0</v>
      </c>
      <c r="I7" s="183">
        <f t="shared" si="1"/>
        <v>0</v>
      </c>
      <c r="J7" s="162"/>
    </row>
    <row r="8" spans="1:19" x14ac:dyDescent="0.25">
      <c r="A8" s="155">
        <v>6</v>
      </c>
      <c r="B8" s="185">
        <f>B3</f>
        <v>24.09</v>
      </c>
      <c r="C8" s="184"/>
      <c r="D8" s="170"/>
      <c r="E8" s="170"/>
      <c r="F8" s="170"/>
      <c r="G8" s="170"/>
      <c r="H8" s="148">
        <f t="shared" si="0"/>
        <v>0</v>
      </c>
      <c r="I8" s="183">
        <f t="shared" si="1"/>
        <v>0</v>
      </c>
      <c r="J8" s="162"/>
    </row>
    <row r="9" spans="1:19" x14ac:dyDescent="0.25">
      <c r="G9" s="182">
        <f>SUM(G3:G8)</f>
        <v>53</v>
      </c>
      <c r="H9" s="182">
        <f>SUM(H3:H8)</f>
        <v>50</v>
      </c>
      <c r="I9" s="182">
        <f>SUM(I3:I8)</f>
        <v>59</v>
      </c>
    </row>
    <row r="10" spans="1:19" x14ac:dyDescent="0.25">
      <c r="I10" s="181"/>
      <c r="J10" s="181"/>
      <c r="K10" s="181"/>
    </row>
    <row r="11" spans="1:19" ht="13.2" x14ac:dyDescent="0.25">
      <c r="J11" s="147" t="s">
        <v>466</v>
      </c>
      <c r="K11" s="196">
        <f>SUM(K14:K1817)</f>
        <v>56</v>
      </c>
      <c r="L11" s="192"/>
      <c r="M11" s="192"/>
      <c r="N11" s="192"/>
      <c r="O11" s="195">
        <f>SUM(O14:O11150)</f>
        <v>24.5</v>
      </c>
      <c r="P11" s="192" t="s">
        <v>466</v>
      </c>
      <c r="Q11" s="194">
        <f>SUM(Q14:Q21917)</f>
        <v>32</v>
      </c>
      <c r="R11" s="192"/>
      <c r="S11" s="151" t="s">
        <v>465</v>
      </c>
    </row>
    <row r="12" spans="1:19" ht="13.2" x14ac:dyDescent="0.25">
      <c r="A12" s="174" t="s">
        <v>464</v>
      </c>
      <c r="B12" s="172"/>
      <c r="C12" s="172"/>
      <c r="D12" s="173"/>
      <c r="E12" s="173"/>
      <c r="F12" s="173"/>
      <c r="G12" s="173"/>
      <c r="H12" s="173"/>
      <c r="I12" s="173"/>
      <c r="J12" s="173"/>
      <c r="K12" s="198"/>
      <c r="L12" s="192"/>
      <c r="M12" s="288" t="s">
        <v>463</v>
      </c>
      <c r="N12" s="288"/>
      <c r="O12" s="288"/>
      <c r="P12" s="288"/>
      <c r="Q12" s="288"/>
      <c r="R12" s="192"/>
      <c r="S12" s="191">
        <f>SUM(S14:S18917)</f>
        <v>24</v>
      </c>
    </row>
    <row r="13" spans="1:19" x14ac:dyDescent="0.25">
      <c r="A13" s="155" t="s">
        <v>462</v>
      </c>
      <c r="B13" s="155" t="s">
        <v>461</v>
      </c>
      <c r="C13" s="168" t="s">
        <v>18</v>
      </c>
      <c r="D13" s="155" t="s">
        <v>460</v>
      </c>
      <c r="E13" s="155" t="s">
        <v>18</v>
      </c>
      <c r="F13" s="160" t="s">
        <v>459</v>
      </c>
      <c r="G13" s="160" t="s">
        <v>458</v>
      </c>
      <c r="H13" s="160" t="s">
        <v>457</v>
      </c>
      <c r="I13" s="160" t="s">
        <v>456</v>
      </c>
      <c r="J13" s="160" t="s">
        <v>25</v>
      </c>
      <c r="K13" s="160" t="s">
        <v>26</v>
      </c>
      <c r="M13" s="162" t="s">
        <v>455</v>
      </c>
      <c r="N13" s="161" t="s">
        <v>18</v>
      </c>
      <c r="O13" s="161" t="s">
        <v>24</v>
      </c>
      <c r="P13" s="161" t="s">
        <v>25</v>
      </c>
      <c r="Q13" s="161" t="s">
        <v>26</v>
      </c>
      <c r="S13" s="160" t="s">
        <v>454</v>
      </c>
    </row>
    <row r="14" spans="1:19" x14ac:dyDescent="0.25">
      <c r="A14" s="152" t="s">
        <v>108</v>
      </c>
      <c r="B14" s="159">
        <f t="shared" ref="B14:B44" si="2">VLOOKUP(A14,MDM,2,FALSE)</f>
        <v>1123287</v>
      </c>
      <c r="C14" s="158" t="str">
        <f t="shared" ref="C14:C44" si="3">N14</f>
        <v>PDE250057858</v>
      </c>
      <c r="D14" s="156" t="s">
        <v>363</v>
      </c>
      <c r="E14" s="156" t="e">
        <f t="shared" ref="E14:E44" si="4">VLOOKUP(D14,GZ_HBL,2,FALSE)</f>
        <v>#N/A</v>
      </c>
      <c r="F14" s="155">
        <v>22</v>
      </c>
      <c r="G14" s="155">
        <v>16</v>
      </c>
      <c r="H14" s="155">
        <v>15</v>
      </c>
      <c r="I14" s="197">
        <v>1</v>
      </c>
      <c r="J14" s="148">
        <f t="shared" ref="J14:J44" si="5">(F14*G14*H14)/6000</f>
        <v>0.88</v>
      </c>
      <c r="K14" s="148">
        <f t="shared" ref="K14:K44" si="6">ROUNDUP(MAX(I14,J14)*2,0)/2</f>
        <v>1</v>
      </c>
      <c r="L14" s="149"/>
      <c r="M14" s="152" t="s">
        <v>453</v>
      </c>
      <c r="N14" s="151" t="str">
        <f>'[4]MISOROMAN UPLOAD)'!I2</f>
        <v>PDE250057858</v>
      </c>
      <c r="O14" s="150">
        <f>'[4]MISOROMAN UPLOAD)'!AW2</f>
        <v>0.5</v>
      </c>
      <c r="P14" s="150">
        <f>'[4]MISOROMAN UPLOAD)'!AX2</f>
        <v>1</v>
      </c>
      <c r="Q14" s="150">
        <f>ROUNDUP(MAX('[4]MISOROMAN UPLOAD)'!AX2)*2,0)/2</f>
        <v>1</v>
      </c>
      <c r="R14" s="149"/>
      <c r="S14" s="148">
        <f t="shared" ref="S14:S44" si="7">ROUNDUP(MAX(K14-Q14)*2,0)/2</f>
        <v>0</v>
      </c>
    </row>
    <row r="15" spans="1:19" x14ac:dyDescent="0.25">
      <c r="A15" s="152" t="s">
        <v>108</v>
      </c>
      <c r="B15" s="159">
        <f t="shared" si="2"/>
        <v>1123287</v>
      </c>
      <c r="C15" s="158" t="str">
        <f t="shared" si="3"/>
        <v>PDE250057860</v>
      </c>
      <c r="D15" s="156" t="s">
        <v>365</v>
      </c>
      <c r="E15" s="156" t="e">
        <f t="shared" si="4"/>
        <v>#N/A</v>
      </c>
      <c r="F15" s="155">
        <v>22</v>
      </c>
      <c r="G15" s="155">
        <v>15</v>
      </c>
      <c r="H15" s="155">
        <v>11</v>
      </c>
      <c r="I15" s="197">
        <v>1</v>
      </c>
      <c r="J15" s="148">
        <f t="shared" si="5"/>
        <v>0.60499999999999998</v>
      </c>
      <c r="K15" s="148">
        <f t="shared" si="6"/>
        <v>1</v>
      </c>
      <c r="L15" s="149"/>
      <c r="M15" s="152" t="s">
        <v>453</v>
      </c>
      <c r="N15" s="151" t="str">
        <f>'[4]MISOROMAN UPLOAD)'!I3</f>
        <v>PDE250057860</v>
      </c>
      <c r="O15" s="150">
        <f>'[4]MISOROMAN UPLOAD)'!AW3</f>
        <v>0.5</v>
      </c>
      <c r="P15" s="150">
        <f>'[4]MISOROMAN UPLOAD)'!AX3</f>
        <v>1</v>
      </c>
      <c r="Q15" s="150">
        <f>ROUNDUP(MAX('[4]MISOROMAN UPLOAD)'!AX3)*2,0)/2</f>
        <v>1</v>
      </c>
      <c r="R15" s="149"/>
      <c r="S15" s="148">
        <f t="shared" si="7"/>
        <v>0</v>
      </c>
    </row>
    <row r="16" spans="1:19" x14ac:dyDescent="0.25">
      <c r="A16" s="152" t="s">
        <v>108</v>
      </c>
      <c r="B16" s="159">
        <f t="shared" si="2"/>
        <v>1123287</v>
      </c>
      <c r="C16" s="158" t="str">
        <f t="shared" si="3"/>
        <v>PDE250057861</v>
      </c>
      <c r="D16" s="156" t="s">
        <v>359</v>
      </c>
      <c r="E16" s="156" t="e">
        <f t="shared" si="4"/>
        <v>#N/A</v>
      </c>
      <c r="F16" s="155">
        <v>22</v>
      </c>
      <c r="G16" s="155">
        <v>16</v>
      </c>
      <c r="H16" s="155">
        <v>15</v>
      </c>
      <c r="I16" s="197">
        <v>1</v>
      </c>
      <c r="J16" s="148">
        <f t="shared" si="5"/>
        <v>0.88</v>
      </c>
      <c r="K16" s="148">
        <f t="shared" si="6"/>
        <v>1</v>
      </c>
      <c r="L16" s="149"/>
      <c r="M16" s="152" t="s">
        <v>453</v>
      </c>
      <c r="N16" s="151" t="str">
        <f>'[4]MISOROMAN UPLOAD)'!I4</f>
        <v>PDE250057861</v>
      </c>
      <c r="O16" s="150">
        <f>'[4]MISOROMAN UPLOAD)'!AW4</f>
        <v>0.5</v>
      </c>
      <c r="P16" s="150">
        <f>'[4]MISOROMAN UPLOAD)'!AX4</f>
        <v>1</v>
      </c>
      <c r="Q16" s="150">
        <f>ROUNDUP(MAX('[4]MISOROMAN UPLOAD)'!AX4)*2,0)/2</f>
        <v>1</v>
      </c>
      <c r="R16" s="149"/>
      <c r="S16" s="148">
        <f t="shared" si="7"/>
        <v>0</v>
      </c>
    </row>
    <row r="17" spans="1:19" x14ac:dyDescent="0.25">
      <c r="A17" s="152" t="s">
        <v>108</v>
      </c>
      <c r="B17" s="159">
        <f t="shared" si="2"/>
        <v>1123287</v>
      </c>
      <c r="C17" s="158" t="str">
        <f t="shared" si="3"/>
        <v>PDE250057862</v>
      </c>
      <c r="D17" s="156" t="s">
        <v>357</v>
      </c>
      <c r="E17" s="156" t="e">
        <f t="shared" si="4"/>
        <v>#N/A</v>
      </c>
      <c r="F17" s="155">
        <v>21</v>
      </c>
      <c r="G17" s="155">
        <v>16</v>
      </c>
      <c r="H17" s="155">
        <v>11</v>
      </c>
      <c r="I17" s="197">
        <v>1</v>
      </c>
      <c r="J17" s="148">
        <f t="shared" si="5"/>
        <v>0.61599999999999999</v>
      </c>
      <c r="K17" s="148">
        <f t="shared" si="6"/>
        <v>1</v>
      </c>
      <c r="L17" s="149"/>
      <c r="M17" s="152" t="s">
        <v>453</v>
      </c>
      <c r="N17" s="151" t="str">
        <f>'[4]MISOROMAN UPLOAD)'!I5</f>
        <v>PDE250057862</v>
      </c>
      <c r="O17" s="150">
        <f>'[4]MISOROMAN UPLOAD)'!AW5</f>
        <v>0.5</v>
      </c>
      <c r="P17" s="150">
        <f>'[4]MISOROMAN UPLOAD)'!AX5</f>
        <v>1</v>
      </c>
      <c r="Q17" s="150">
        <f>ROUNDUP(MAX('[4]MISOROMAN UPLOAD)'!AX5)*2,0)/2</f>
        <v>1</v>
      </c>
      <c r="R17" s="149"/>
      <c r="S17" s="148">
        <f t="shared" si="7"/>
        <v>0</v>
      </c>
    </row>
    <row r="18" spans="1:19" x14ac:dyDescent="0.25">
      <c r="A18" s="152" t="s">
        <v>108</v>
      </c>
      <c r="B18" s="159">
        <f t="shared" si="2"/>
        <v>1123287</v>
      </c>
      <c r="C18" s="158" t="str">
        <f t="shared" si="3"/>
        <v>PDE250057863</v>
      </c>
      <c r="D18" s="156" t="s">
        <v>355</v>
      </c>
      <c r="E18" s="156" t="e">
        <f t="shared" si="4"/>
        <v>#N/A</v>
      </c>
      <c r="F18" s="155">
        <v>16</v>
      </c>
      <c r="G18" s="155">
        <v>16</v>
      </c>
      <c r="H18" s="155">
        <v>8</v>
      </c>
      <c r="I18" s="197">
        <v>0.2</v>
      </c>
      <c r="J18" s="148">
        <f t="shared" si="5"/>
        <v>0.34133333333333332</v>
      </c>
      <c r="K18" s="148">
        <f t="shared" si="6"/>
        <v>0.5</v>
      </c>
      <c r="L18" s="149"/>
      <c r="M18" s="152" t="s">
        <v>453</v>
      </c>
      <c r="N18" s="151" t="str">
        <f>'[4]MISOROMAN UPLOAD)'!I6</f>
        <v>PDE250057863</v>
      </c>
      <c r="O18" s="150">
        <f>'[4]MISOROMAN UPLOAD)'!AW6</f>
        <v>0.5</v>
      </c>
      <c r="P18" s="150">
        <f>'[4]MISOROMAN UPLOAD)'!AX6</f>
        <v>0.5</v>
      </c>
      <c r="Q18" s="150">
        <f>ROUNDUP(MAX('[4]MISOROMAN UPLOAD)'!AX6)*2,0)/2</f>
        <v>0.5</v>
      </c>
      <c r="R18" s="149"/>
      <c r="S18" s="148">
        <f t="shared" si="7"/>
        <v>0</v>
      </c>
    </row>
    <row r="19" spans="1:19" x14ac:dyDescent="0.25">
      <c r="A19" s="152" t="s">
        <v>108</v>
      </c>
      <c r="B19" s="159">
        <f t="shared" si="2"/>
        <v>1123287</v>
      </c>
      <c r="C19" s="158" t="str">
        <f t="shared" si="3"/>
        <v>PDE250057864</v>
      </c>
      <c r="D19" s="156" t="s">
        <v>354</v>
      </c>
      <c r="E19" s="156" t="e">
        <f t="shared" si="4"/>
        <v>#N/A</v>
      </c>
      <c r="F19" s="155">
        <v>21</v>
      </c>
      <c r="G19" s="155">
        <v>16</v>
      </c>
      <c r="H19" s="155">
        <v>11</v>
      </c>
      <c r="I19" s="197">
        <v>1</v>
      </c>
      <c r="J19" s="148">
        <f t="shared" si="5"/>
        <v>0.61599999999999999</v>
      </c>
      <c r="K19" s="148">
        <f t="shared" si="6"/>
        <v>1</v>
      </c>
      <c r="L19" s="149"/>
      <c r="M19" s="152" t="s">
        <v>453</v>
      </c>
      <c r="N19" s="151" t="str">
        <f>'[4]MISOROMAN UPLOAD)'!I7</f>
        <v>PDE250057864</v>
      </c>
      <c r="O19" s="150">
        <f>'[4]MISOROMAN UPLOAD)'!AW7</f>
        <v>0.5</v>
      </c>
      <c r="P19" s="150">
        <f>'[4]MISOROMAN UPLOAD)'!AX7</f>
        <v>1</v>
      </c>
      <c r="Q19" s="150">
        <f>ROUNDUP(MAX('[4]MISOROMAN UPLOAD)'!AX7)*2,0)/2</f>
        <v>1</v>
      </c>
      <c r="R19" s="149"/>
      <c r="S19" s="148">
        <f t="shared" si="7"/>
        <v>0</v>
      </c>
    </row>
    <row r="20" spans="1:19" x14ac:dyDescent="0.25">
      <c r="A20" s="152" t="s">
        <v>108</v>
      </c>
      <c r="B20" s="159">
        <f t="shared" si="2"/>
        <v>1123287</v>
      </c>
      <c r="C20" s="158" t="str">
        <f t="shared" si="3"/>
        <v>PDE250057865</v>
      </c>
      <c r="D20" s="156" t="s">
        <v>352</v>
      </c>
      <c r="E20" s="156" t="e">
        <f t="shared" si="4"/>
        <v>#N/A</v>
      </c>
      <c r="F20" s="155">
        <v>23</v>
      </c>
      <c r="G20" s="155">
        <v>18</v>
      </c>
      <c r="H20" s="155">
        <v>11</v>
      </c>
      <c r="I20" s="197">
        <v>1</v>
      </c>
      <c r="J20" s="148">
        <f t="shared" si="5"/>
        <v>0.75900000000000001</v>
      </c>
      <c r="K20" s="148">
        <f t="shared" si="6"/>
        <v>1</v>
      </c>
      <c r="L20" s="149"/>
      <c r="M20" s="152" t="s">
        <v>453</v>
      </c>
      <c r="N20" s="151" t="str">
        <f>'[4]MISOROMAN UPLOAD)'!I8</f>
        <v>PDE250057865</v>
      </c>
      <c r="O20" s="150">
        <f>'[4]MISOROMAN UPLOAD)'!AW8</f>
        <v>0.5</v>
      </c>
      <c r="P20" s="150">
        <f>'[4]MISOROMAN UPLOAD)'!AX8</f>
        <v>1</v>
      </c>
      <c r="Q20" s="150">
        <f>ROUNDUP(MAX('[4]MISOROMAN UPLOAD)'!AX8)*2,0)/2</f>
        <v>1</v>
      </c>
      <c r="R20" s="149"/>
      <c r="S20" s="148">
        <f t="shared" si="7"/>
        <v>0</v>
      </c>
    </row>
    <row r="21" spans="1:19" x14ac:dyDescent="0.25">
      <c r="A21" s="152" t="s">
        <v>108</v>
      </c>
      <c r="B21" s="159">
        <f t="shared" si="2"/>
        <v>1123287</v>
      </c>
      <c r="C21" s="158" t="str">
        <f t="shared" si="3"/>
        <v>PDE250057867</v>
      </c>
      <c r="D21" s="156" t="s">
        <v>350</v>
      </c>
      <c r="E21" s="156" t="e">
        <f t="shared" si="4"/>
        <v>#N/A</v>
      </c>
      <c r="F21" s="155">
        <v>22</v>
      </c>
      <c r="G21" s="155">
        <v>17</v>
      </c>
      <c r="H21" s="155">
        <v>10</v>
      </c>
      <c r="I21" s="197">
        <v>1</v>
      </c>
      <c r="J21" s="148">
        <f t="shared" si="5"/>
        <v>0.62333333333333329</v>
      </c>
      <c r="K21" s="148">
        <f t="shared" si="6"/>
        <v>1</v>
      </c>
      <c r="L21" s="149"/>
      <c r="M21" s="152" t="s">
        <v>453</v>
      </c>
      <c r="N21" s="151" t="str">
        <f>'[4]MISOROMAN UPLOAD)'!I9</f>
        <v>PDE250057867</v>
      </c>
      <c r="O21" s="150">
        <f>'[4]MISOROMAN UPLOAD)'!AW9</f>
        <v>0.5</v>
      </c>
      <c r="P21" s="150">
        <f>'[4]MISOROMAN UPLOAD)'!AX9</f>
        <v>1</v>
      </c>
      <c r="Q21" s="150">
        <f>ROUNDUP(MAX('[4]MISOROMAN UPLOAD)'!AX9)*2,0)/2</f>
        <v>1</v>
      </c>
      <c r="R21" s="149"/>
      <c r="S21" s="148">
        <f t="shared" si="7"/>
        <v>0</v>
      </c>
    </row>
    <row r="22" spans="1:19" x14ac:dyDescent="0.25">
      <c r="A22" s="152" t="s">
        <v>108</v>
      </c>
      <c r="B22" s="159">
        <f t="shared" si="2"/>
        <v>1123287</v>
      </c>
      <c r="C22" s="158" t="str">
        <f t="shared" si="3"/>
        <v>PDE250057868</v>
      </c>
      <c r="D22" s="156" t="s">
        <v>348</v>
      </c>
      <c r="E22" s="156" t="e">
        <f t="shared" si="4"/>
        <v>#N/A</v>
      </c>
      <c r="F22" s="155">
        <v>23</v>
      </c>
      <c r="G22" s="155">
        <v>18</v>
      </c>
      <c r="H22" s="155">
        <v>12</v>
      </c>
      <c r="I22" s="197">
        <v>1</v>
      </c>
      <c r="J22" s="148">
        <f t="shared" si="5"/>
        <v>0.82799999999999996</v>
      </c>
      <c r="K22" s="148">
        <f t="shared" si="6"/>
        <v>1</v>
      </c>
      <c r="L22" s="149"/>
      <c r="M22" s="152" t="s">
        <v>453</v>
      </c>
      <c r="N22" s="151" t="str">
        <f>'[4]MISOROMAN UPLOAD)'!I10</f>
        <v>PDE250057868</v>
      </c>
      <c r="O22" s="150">
        <f>'[4]MISOROMAN UPLOAD)'!AW10</f>
        <v>0.5</v>
      </c>
      <c r="P22" s="150">
        <f>'[4]MISOROMAN UPLOAD)'!AX10</f>
        <v>1</v>
      </c>
      <c r="Q22" s="150">
        <f>ROUNDUP(MAX('[4]MISOROMAN UPLOAD)'!AX10)*2,0)/2</f>
        <v>1</v>
      </c>
      <c r="R22" s="149"/>
      <c r="S22" s="148">
        <f t="shared" si="7"/>
        <v>0</v>
      </c>
    </row>
    <row r="23" spans="1:19" x14ac:dyDescent="0.25">
      <c r="A23" s="152" t="s">
        <v>108</v>
      </c>
      <c r="B23" s="159">
        <f t="shared" si="2"/>
        <v>1123287</v>
      </c>
      <c r="C23" s="158" t="str">
        <f t="shared" si="3"/>
        <v>PDE250057869</v>
      </c>
      <c r="D23" s="156" t="s">
        <v>367</v>
      </c>
      <c r="E23" s="156" t="e">
        <f t="shared" si="4"/>
        <v>#N/A</v>
      </c>
      <c r="F23" s="155">
        <v>22</v>
      </c>
      <c r="G23" s="155">
        <v>19</v>
      </c>
      <c r="H23" s="155">
        <v>14</v>
      </c>
      <c r="I23" s="197">
        <v>1.4</v>
      </c>
      <c r="J23" s="148">
        <f t="shared" si="5"/>
        <v>0.97533333333333339</v>
      </c>
      <c r="K23" s="148">
        <f t="shared" si="6"/>
        <v>1.5</v>
      </c>
      <c r="L23" s="149"/>
      <c r="M23" s="152" t="s">
        <v>453</v>
      </c>
      <c r="N23" s="151" t="str">
        <f>'[4]MISOROMAN UPLOAD)'!I21</f>
        <v>PDE250057869</v>
      </c>
      <c r="O23" s="150">
        <f>'[4]MISOROMAN UPLOAD)'!AW21</f>
        <v>0.5</v>
      </c>
      <c r="P23" s="150">
        <f>'[4]MISOROMAN UPLOAD)'!AX21</f>
        <v>0.5</v>
      </c>
      <c r="Q23" s="150">
        <f>ROUNDUP(MAX('[4]MISOROMAN UPLOAD)'!AX21)*2,0)/2</f>
        <v>0.5</v>
      </c>
      <c r="R23" s="149"/>
      <c r="S23" s="148">
        <f t="shared" si="7"/>
        <v>1</v>
      </c>
    </row>
    <row r="24" spans="1:19" x14ac:dyDescent="0.25">
      <c r="A24" s="152" t="s">
        <v>108</v>
      </c>
      <c r="B24" s="159">
        <f t="shared" si="2"/>
        <v>1123287</v>
      </c>
      <c r="C24" s="158" t="str">
        <f t="shared" si="3"/>
        <v>PDE250058434</v>
      </c>
      <c r="D24" s="156" t="s">
        <v>342</v>
      </c>
      <c r="E24" s="156" t="e">
        <f t="shared" si="4"/>
        <v>#N/A</v>
      </c>
      <c r="F24" s="155">
        <v>22</v>
      </c>
      <c r="G24" s="155">
        <v>16</v>
      </c>
      <c r="H24" s="155">
        <v>15</v>
      </c>
      <c r="I24" s="197">
        <v>2.5</v>
      </c>
      <c r="J24" s="148">
        <f t="shared" si="5"/>
        <v>0.88</v>
      </c>
      <c r="K24" s="148">
        <f t="shared" si="6"/>
        <v>2.5</v>
      </c>
      <c r="L24" s="149"/>
      <c r="M24" s="152" t="s">
        <v>453</v>
      </c>
      <c r="N24" s="151" t="str">
        <f>'[4]MISOROMAN UPLOAD)'!I17</f>
        <v>PDE250058434</v>
      </c>
      <c r="O24" s="150">
        <f>'[4]MISOROMAN UPLOAD)'!AW17</f>
        <v>0.5</v>
      </c>
      <c r="P24" s="150">
        <f>'[4]MISOROMAN UPLOAD)'!AX17</f>
        <v>1</v>
      </c>
      <c r="Q24" s="150">
        <f>ROUNDUP(MAX('[4]MISOROMAN UPLOAD)'!AX17)*2,0)/2</f>
        <v>1</v>
      </c>
      <c r="R24" s="149"/>
      <c r="S24" s="148">
        <f t="shared" si="7"/>
        <v>1.5</v>
      </c>
    </row>
    <row r="25" spans="1:19" x14ac:dyDescent="0.25">
      <c r="A25" s="152" t="s">
        <v>108</v>
      </c>
      <c r="B25" s="159">
        <f t="shared" si="2"/>
        <v>1123287</v>
      </c>
      <c r="C25" s="158" t="str">
        <f t="shared" si="3"/>
        <v>PDE250058435</v>
      </c>
      <c r="D25" s="156" t="s">
        <v>331</v>
      </c>
      <c r="E25" s="156" t="e">
        <f t="shared" si="4"/>
        <v>#N/A</v>
      </c>
      <c r="F25" s="155">
        <v>20</v>
      </c>
      <c r="G25" s="155">
        <v>13</v>
      </c>
      <c r="H25" s="155">
        <v>11</v>
      </c>
      <c r="I25" s="197">
        <v>0.7</v>
      </c>
      <c r="J25" s="148">
        <f t="shared" si="5"/>
        <v>0.47666666666666668</v>
      </c>
      <c r="K25" s="148">
        <f t="shared" si="6"/>
        <v>1</v>
      </c>
      <c r="L25" s="149"/>
      <c r="M25" s="152" t="s">
        <v>453</v>
      </c>
      <c r="N25" s="151" t="str">
        <f>'[4]MISOROMAN UPLOAD)'!I11</f>
        <v>PDE250058435</v>
      </c>
      <c r="O25" s="150">
        <f>'[4]MISOROMAN UPLOAD)'!AW11</f>
        <v>0.5</v>
      </c>
      <c r="P25" s="150">
        <f>'[4]MISOROMAN UPLOAD)'!AX11</f>
        <v>1</v>
      </c>
      <c r="Q25" s="150">
        <f>ROUNDUP(MAX('[4]MISOROMAN UPLOAD)'!AX11)*2,0)/2</f>
        <v>1</v>
      </c>
      <c r="R25" s="149"/>
      <c r="S25" s="148">
        <f t="shared" si="7"/>
        <v>0</v>
      </c>
    </row>
    <row r="26" spans="1:19" x14ac:dyDescent="0.25">
      <c r="A26" s="152" t="s">
        <v>108</v>
      </c>
      <c r="B26" s="159">
        <f t="shared" si="2"/>
        <v>1123287</v>
      </c>
      <c r="C26" s="158" t="str">
        <f t="shared" si="3"/>
        <v>PDE250058471</v>
      </c>
      <c r="D26" s="156" t="s">
        <v>344</v>
      </c>
      <c r="E26" s="156" t="e">
        <f t="shared" si="4"/>
        <v>#N/A</v>
      </c>
      <c r="F26" s="155">
        <v>22</v>
      </c>
      <c r="G26" s="155">
        <v>16</v>
      </c>
      <c r="H26" s="155">
        <v>7</v>
      </c>
      <c r="I26" s="197">
        <v>0.2</v>
      </c>
      <c r="J26" s="148">
        <f t="shared" si="5"/>
        <v>0.41066666666666668</v>
      </c>
      <c r="K26" s="148">
        <f t="shared" si="6"/>
        <v>0.5</v>
      </c>
      <c r="L26" s="149"/>
      <c r="M26" s="152" t="s">
        <v>453</v>
      </c>
      <c r="N26" s="151" t="str">
        <f>'[4]MISOROMAN UPLOAD)'!I12</f>
        <v>PDE250058471</v>
      </c>
      <c r="O26" s="150">
        <f>'[4]MISOROMAN UPLOAD)'!AW12</f>
        <v>0.5</v>
      </c>
      <c r="P26" s="150">
        <f>'[4]MISOROMAN UPLOAD)'!AX12</f>
        <v>0.5</v>
      </c>
      <c r="Q26" s="150">
        <f>ROUNDUP(MAX('[4]MISOROMAN UPLOAD)'!AX12)*2,0)/2</f>
        <v>0.5</v>
      </c>
      <c r="R26" s="149"/>
      <c r="S26" s="148">
        <f t="shared" si="7"/>
        <v>0</v>
      </c>
    </row>
    <row r="27" spans="1:19" x14ac:dyDescent="0.25">
      <c r="A27" s="152" t="s">
        <v>108</v>
      </c>
      <c r="B27" s="159">
        <f t="shared" si="2"/>
        <v>1123287</v>
      </c>
      <c r="C27" s="158" t="str">
        <f t="shared" si="3"/>
        <v>PDE250058472</v>
      </c>
      <c r="D27" s="156" t="s">
        <v>346</v>
      </c>
      <c r="E27" s="156" t="e">
        <f t="shared" si="4"/>
        <v>#N/A</v>
      </c>
      <c r="F27" s="155">
        <v>22</v>
      </c>
      <c r="G27" s="155">
        <v>16</v>
      </c>
      <c r="H27" s="155">
        <v>15</v>
      </c>
      <c r="I27" s="197">
        <v>1</v>
      </c>
      <c r="J27" s="148">
        <f t="shared" si="5"/>
        <v>0.88</v>
      </c>
      <c r="K27" s="148">
        <f t="shared" si="6"/>
        <v>1</v>
      </c>
      <c r="L27" s="149"/>
      <c r="M27" s="152" t="s">
        <v>453</v>
      </c>
      <c r="N27" s="151" t="str">
        <f>'[4]MISOROMAN UPLOAD)'!I13</f>
        <v>PDE250058472</v>
      </c>
      <c r="O27" s="150">
        <f>'[4]MISOROMAN UPLOAD)'!AW13</f>
        <v>0.5</v>
      </c>
      <c r="P27" s="150">
        <f>'[4]MISOROMAN UPLOAD)'!AX13</f>
        <v>1</v>
      </c>
      <c r="Q27" s="150">
        <f>ROUNDUP(MAX('[4]MISOROMAN UPLOAD)'!AX13)*2,0)/2</f>
        <v>1</v>
      </c>
      <c r="R27" s="149"/>
      <c r="S27" s="148">
        <f t="shared" si="7"/>
        <v>0</v>
      </c>
    </row>
    <row r="28" spans="1:19" x14ac:dyDescent="0.25">
      <c r="A28" s="152" t="s">
        <v>108</v>
      </c>
      <c r="B28" s="159">
        <f t="shared" si="2"/>
        <v>1123287</v>
      </c>
      <c r="C28" s="158" t="str">
        <f t="shared" si="3"/>
        <v>PDE250058473</v>
      </c>
      <c r="D28" s="156" t="s">
        <v>361</v>
      </c>
      <c r="E28" s="156" t="e">
        <f t="shared" si="4"/>
        <v>#N/A</v>
      </c>
      <c r="F28" s="155">
        <v>21</v>
      </c>
      <c r="G28" s="155">
        <v>16</v>
      </c>
      <c r="H28" s="155">
        <v>11</v>
      </c>
      <c r="I28" s="197">
        <v>1</v>
      </c>
      <c r="J28" s="148">
        <f t="shared" si="5"/>
        <v>0.61599999999999999</v>
      </c>
      <c r="K28" s="148">
        <f t="shared" si="6"/>
        <v>1</v>
      </c>
      <c r="L28" s="149"/>
      <c r="M28" s="152" t="s">
        <v>453</v>
      </c>
      <c r="N28" s="151" t="str">
        <f>'[4]MISOROMAN UPLOAD)'!I14</f>
        <v>PDE250058473</v>
      </c>
      <c r="O28" s="150">
        <f>'[4]MISOROMAN UPLOAD)'!AW14</f>
        <v>0.5</v>
      </c>
      <c r="P28" s="150">
        <f>'[4]MISOROMAN UPLOAD)'!AX14</f>
        <v>1</v>
      </c>
      <c r="Q28" s="150">
        <f>ROUNDUP(MAX('[4]MISOROMAN UPLOAD)'!AX14)*2,0)/2</f>
        <v>1</v>
      </c>
      <c r="R28" s="149"/>
      <c r="S28" s="148">
        <f t="shared" si="7"/>
        <v>0</v>
      </c>
    </row>
    <row r="29" spans="1:19" x14ac:dyDescent="0.25">
      <c r="A29" s="152" t="s">
        <v>108</v>
      </c>
      <c r="B29" s="159">
        <f t="shared" si="2"/>
        <v>1123287</v>
      </c>
      <c r="C29" s="158" t="str">
        <f t="shared" si="3"/>
        <v>PDE250058474</v>
      </c>
      <c r="D29" s="156" t="s">
        <v>377</v>
      </c>
      <c r="E29" s="156" t="e">
        <f t="shared" si="4"/>
        <v>#N/A</v>
      </c>
      <c r="F29" s="155">
        <v>22</v>
      </c>
      <c r="G29" s="155">
        <v>16</v>
      </c>
      <c r="H29" s="155">
        <v>7</v>
      </c>
      <c r="I29" s="197">
        <v>0.4</v>
      </c>
      <c r="J29" s="148">
        <f t="shared" si="5"/>
        <v>0.41066666666666668</v>
      </c>
      <c r="K29" s="148">
        <f t="shared" si="6"/>
        <v>0.5</v>
      </c>
      <c r="L29" s="149"/>
      <c r="M29" s="152" t="s">
        <v>453</v>
      </c>
      <c r="N29" s="151" t="str">
        <f>'[4]MISOROMAN UPLOAD)'!I22</f>
        <v>PDE250058474</v>
      </c>
      <c r="O29" s="150">
        <f>'[4]MISOROMAN UPLOAD)'!AW22</f>
        <v>0.5</v>
      </c>
      <c r="P29" s="150">
        <f>'[4]MISOROMAN UPLOAD)'!AX22</f>
        <v>0.5</v>
      </c>
      <c r="Q29" s="150">
        <f>ROUNDUP(MAX('[4]MISOROMAN UPLOAD)'!AX22)*2,0)/2</f>
        <v>0.5</v>
      </c>
      <c r="R29" s="149"/>
      <c r="S29" s="148">
        <f t="shared" si="7"/>
        <v>0</v>
      </c>
    </row>
    <row r="30" spans="1:19" x14ac:dyDescent="0.25">
      <c r="A30" s="152" t="s">
        <v>108</v>
      </c>
      <c r="B30" s="159">
        <f t="shared" si="2"/>
        <v>1123287</v>
      </c>
      <c r="C30" s="158" t="str">
        <f t="shared" si="3"/>
        <v>PDE250058911</v>
      </c>
      <c r="D30" s="156" t="s">
        <v>339</v>
      </c>
      <c r="E30" s="156" t="e">
        <f t="shared" si="4"/>
        <v>#N/A</v>
      </c>
      <c r="F30" s="155">
        <v>53</v>
      </c>
      <c r="G30" s="155">
        <v>33</v>
      </c>
      <c r="H30" s="155">
        <v>36</v>
      </c>
      <c r="I30" s="197">
        <v>5.8</v>
      </c>
      <c r="J30" s="148">
        <f t="shared" si="5"/>
        <v>10.494</v>
      </c>
      <c r="K30" s="148">
        <f t="shared" si="6"/>
        <v>10.5</v>
      </c>
      <c r="L30" s="149"/>
      <c r="M30" s="152" t="s">
        <v>453</v>
      </c>
      <c r="N30" s="151" t="str">
        <f>'[4]MISOROMAN UPLOAD)'!I15</f>
        <v>PDE250058911</v>
      </c>
      <c r="O30" s="150">
        <f>'[4]MISOROMAN UPLOAD)'!AW15</f>
        <v>5</v>
      </c>
      <c r="P30" s="150">
        <f>'[4]MISOROMAN UPLOAD)'!AX15</f>
        <v>5</v>
      </c>
      <c r="Q30" s="150">
        <f>ROUNDUP(MAX('[4]MISOROMAN UPLOAD)'!AX15)*2,0)/2</f>
        <v>5</v>
      </c>
      <c r="R30" s="149"/>
      <c r="S30" s="148">
        <f t="shared" si="7"/>
        <v>5.5</v>
      </c>
    </row>
    <row r="31" spans="1:19" x14ac:dyDescent="0.25">
      <c r="A31" s="152" t="s">
        <v>108</v>
      </c>
      <c r="B31" s="159">
        <f t="shared" si="2"/>
        <v>1123287</v>
      </c>
      <c r="C31" s="158" t="str">
        <f t="shared" si="3"/>
        <v>PDE250058912</v>
      </c>
      <c r="D31" s="156" t="s">
        <v>341</v>
      </c>
      <c r="E31" s="156" t="e">
        <f t="shared" si="4"/>
        <v>#N/A</v>
      </c>
      <c r="F31" s="155">
        <v>61</v>
      </c>
      <c r="G31" s="155">
        <v>36</v>
      </c>
      <c r="H31" s="155">
        <v>32</v>
      </c>
      <c r="I31" s="197">
        <v>8.6999999999999993</v>
      </c>
      <c r="J31" s="148">
        <f t="shared" si="5"/>
        <v>11.712</v>
      </c>
      <c r="K31" s="148">
        <f t="shared" si="6"/>
        <v>12</v>
      </c>
      <c r="L31" s="149"/>
      <c r="M31" s="152" t="s">
        <v>453</v>
      </c>
      <c r="N31" s="151" t="str">
        <f>'[4]MISOROMAN UPLOAD)'!I16</f>
        <v>PDE250058912</v>
      </c>
      <c r="O31" s="150">
        <f>'[4]MISOROMAN UPLOAD)'!AW16</f>
        <v>5</v>
      </c>
      <c r="P31" s="150">
        <f>'[4]MISOROMAN UPLOAD)'!AX16</f>
        <v>5</v>
      </c>
      <c r="Q31" s="150">
        <f>ROUNDUP(MAX('[4]MISOROMAN UPLOAD)'!AX16)*2,0)/2</f>
        <v>5</v>
      </c>
      <c r="R31" s="149"/>
      <c r="S31" s="148">
        <f t="shared" si="7"/>
        <v>7</v>
      </c>
    </row>
    <row r="32" spans="1:19" x14ac:dyDescent="0.25">
      <c r="A32" s="152" t="s">
        <v>108</v>
      </c>
      <c r="B32" s="159">
        <f t="shared" si="2"/>
        <v>1123287</v>
      </c>
      <c r="C32" s="158" t="str">
        <f t="shared" si="3"/>
        <v>PDE250058913</v>
      </c>
      <c r="D32" s="156" t="s">
        <v>333</v>
      </c>
      <c r="E32" s="156" t="e">
        <f t="shared" si="4"/>
        <v>#N/A</v>
      </c>
      <c r="F32" s="155">
        <v>21</v>
      </c>
      <c r="G32" s="155">
        <v>16</v>
      </c>
      <c r="H32" s="155">
        <v>11</v>
      </c>
      <c r="I32" s="197">
        <v>1</v>
      </c>
      <c r="J32" s="148">
        <f t="shared" si="5"/>
        <v>0.61599999999999999</v>
      </c>
      <c r="K32" s="148">
        <f t="shared" si="6"/>
        <v>1</v>
      </c>
      <c r="L32" s="149"/>
      <c r="M32" s="152" t="s">
        <v>453</v>
      </c>
      <c r="N32" s="151" t="str">
        <f>'[4]MISOROMAN UPLOAD)'!I18</f>
        <v>PDE250058913</v>
      </c>
      <c r="O32" s="150">
        <f>'[4]MISOROMAN UPLOAD)'!AW18</f>
        <v>0.5</v>
      </c>
      <c r="P32" s="150">
        <f>'[4]MISOROMAN UPLOAD)'!AX18</f>
        <v>1</v>
      </c>
      <c r="Q32" s="150">
        <f>ROUNDUP(MAX('[4]MISOROMAN UPLOAD)'!AX18)*2,0)/2</f>
        <v>1</v>
      </c>
      <c r="R32" s="149"/>
      <c r="S32" s="148">
        <f t="shared" si="7"/>
        <v>0</v>
      </c>
    </row>
    <row r="33" spans="1:19" x14ac:dyDescent="0.25">
      <c r="A33" s="152" t="s">
        <v>108</v>
      </c>
      <c r="B33" s="159">
        <f t="shared" si="2"/>
        <v>1123287</v>
      </c>
      <c r="C33" s="158" t="str">
        <f t="shared" si="3"/>
        <v>PDE250058914</v>
      </c>
      <c r="D33" s="156" t="s">
        <v>335</v>
      </c>
      <c r="E33" s="156" t="e">
        <f t="shared" si="4"/>
        <v>#N/A</v>
      </c>
      <c r="F33" s="155">
        <v>22</v>
      </c>
      <c r="G33" s="155">
        <v>16</v>
      </c>
      <c r="H33" s="155">
        <v>15</v>
      </c>
      <c r="I33" s="197">
        <v>1</v>
      </c>
      <c r="J33" s="148">
        <f t="shared" si="5"/>
        <v>0.88</v>
      </c>
      <c r="K33" s="148">
        <f t="shared" si="6"/>
        <v>1</v>
      </c>
      <c r="L33" s="149"/>
      <c r="M33" s="152" t="s">
        <v>453</v>
      </c>
      <c r="N33" s="151" t="str">
        <f>'[4]MISOROMAN UPLOAD)'!I19</f>
        <v>PDE250058914</v>
      </c>
      <c r="O33" s="150">
        <f>'[4]MISOROMAN UPLOAD)'!AW19</f>
        <v>0.5</v>
      </c>
      <c r="P33" s="150">
        <f>'[4]MISOROMAN UPLOAD)'!AX19</f>
        <v>1</v>
      </c>
      <c r="Q33" s="150">
        <f>ROUNDUP(MAX('[4]MISOROMAN UPLOAD)'!AX19)*2,0)/2</f>
        <v>1</v>
      </c>
      <c r="R33" s="149"/>
      <c r="S33" s="148">
        <f t="shared" si="7"/>
        <v>0</v>
      </c>
    </row>
    <row r="34" spans="1:19" x14ac:dyDescent="0.25">
      <c r="A34" s="152" t="s">
        <v>108</v>
      </c>
      <c r="B34" s="159">
        <f t="shared" si="2"/>
        <v>1123287</v>
      </c>
      <c r="C34" s="158" t="str">
        <f t="shared" si="3"/>
        <v>PDE250058915</v>
      </c>
      <c r="D34" s="156" t="s">
        <v>337</v>
      </c>
      <c r="E34" s="156" t="e">
        <f t="shared" si="4"/>
        <v>#N/A</v>
      </c>
      <c r="F34" s="155">
        <v>21</v>
      </c>
      <c r="G34" s="155">
        <v>16</v>
      </c>
      <c r="H34" s="155">
        <v>14</v>
      </c>
      <c r="I34" s="197">
        <v>0.9</v>
      </c>
      <c r="J34" s="148">
        <f t="shared" si="5"/>
        <v>0.78400000000000003</v>
      </c>
      <c r="K34" s="148">
        <f t="shared" si="6"/>
        <v>1</v>
      </c>
      <c r="L34" s="149"/>
      <c r="M34" s="152" t="s">
        <v>453</v>
      </c>
      <c r="N34" s="151" t="str">
        <f>'[4]MISOROMAN UPLOAD)'!I20</f>
        <v>PDE250058915</v>
      </c>
      <c r="O34" s="150">
        <f>'[4]MISOROMAN UPLOAD)'!AW20</f>
        <v>0.5</v>
      </c>
      <c r="P34" s="150">
        <f>'[4]MISOROMAN UPLOAD)'!AX20</f>
        <v>0.5</v>
      </c>
      <c r="Q34" s="150">
        <f>ROUNDUP(MAX('[4]MISOROMAN UPLOAD)'!AX20)*2,0)/2</f>
        <v>0.5</v>
      </c>
      <c r="R34" s="149"/>
      <c r="S34" s="148">
        <f t="shared" si="7"/>
        <v>0.5</v>
      </c>
    </row>
    <row r="35" spans="1:19" x14ac:dyDescent="0.25">
      <c r="A35" s="152" t="s">
        <v>108</v>
      </c>
      <c r="B35" s="159">
        <f t="shared" si="2"/>
        <v>1123287</v>
      </c>
      <c r="C35" s="158" t="str">
        <f t="shared" si="3"/>
        <v>PDE250059114</v>
      </c>
      <c r="D35" s="156" t="s">
        <v>381</v>
      </c>
      <c r="E35" s="156" t="e">
        <f t="shared" si="4"/>
        <v>#N/A</v>
      </c>
      <c r="F35" s="155">
        <v>21</v>
      </c>
      <c r="G35" s="155">
        <v>16</v>
      </c>
      <c r="H35" s="155">
        <v>10</v>
      </c>
      <c r="I35" s="197">
        <v>1.1000000000000001</v>
      </c>
      <c r="J35" s="148">
        <f t="shared" si="5"/>
        <v>0.56000000000000005</v>
      </c>
      <c r="K35" s="148">
        <f t="shared" si="6"/>
        <v>1.5</v>
      </c>
      <c r="L35" s="149"/>
      <c r="M35" s="152" t="s">
        <v>453</v>
      </c>
      <c r="N35" s="151" t="str">
        <f>'[4]MISOROMAN UPLOAD)'!I23</f>
        <v>PDE250059114</v>
      </c>
      <c r="O35" s="150">
        <f>'[4]MISOROMAN UPLOAD)'!AW23</f>
        <v>0.5</v>
      </c>
      <c r="P35" s="150">
        <f>'[4]MISOROMAN UPLOAD)'!AX23</f>
        <v>0.5</v>
      </c>
      <c r="Q35" s="150">
        <f>ROUNDUP(MAX('[4]MISOROMAN UPLOAD)'!AX23)*2,0)/2</f>
        <v>0.5</v>
      </c>
      <c r="R35" s="149"/>
      <c r="S35" s="148">
        <f t="shared" si="7"/>
        <v>1</v>
      </c>
    </row>
    <row r="36" spans="1:19" x14ac:dyDescent="0.25">
      <c r="A36" s="152" t="s">
        <v>108</v>
      </c>
      <c r="B36" s="159">
        <f t="shared" si="2"/>
        <v>1123287</v>
      </c>
      <c r="C36" s="158" t="str">
        <f t="shared" si="3"/>
        <v>PDE250059115</v>
      </c>
      <c r="D36" s="156" t="s">
        <v>383</v>
      </c>
      <c r="E36" s="156" t="e">
        <f t="shared" si="4"/>
        <v>#N/A</v>
      </c>
      <c r="F36" s="155">
        <v>21</v>
      </c>
      <c r="G36" s="155">
        <v>16</v>
      </c>
      <c r="H36" s="155">
        <v>10</v>
      </c>
      <c r="I36" s="197">
        <v>1.1000000000000001</v>
      </c>
      <c r="J36" s="148">
        <f t="shared" si="5"/>
        <v>0.56000000000000005</v>
      </c>
      <c r="K36" s="148">
        <f t="shared" si="6"/>
        <v>1.5</v>
      </c>
      <c r="L36" s="149"/>
      <c r="M36" s="152" t="s">
        <v>453</v>
      </c>
      <c r="N36" s="151" t="str">
        <f>'[4]MISOROMAN UPLOAD)'!I24</f>
        <v>PDE250059115</v>
      </c>
      <c r="O36" s="150">
        <f>'[4]MISOROMAN UPLOAD)'!AW24</f>
        <v>0.5</v>
      </c>
      <c r="P36" s="150">
        <f>'[4]MISOROMAN UPLOAD)'!AX24</f>
        <v>0.5</v>
      </c>
      <c r="Q36" s="150">
        <f>ROUNDUP(MAX('[4]MISOROMAN UPLOAD)'!AX24)*2,0)/2</f>
        <v>0.5</v>
      </c>
      <c r="R36" s="149"/>
      <c r="S36" s="148">
        <f t="shared" si="7"/>
        <v>1</v>
      </c>
    </row>
    <row r="37" spans="1:19" x14ac:dyDescent="0.25">
      <c r="A37" s="152" t="s">
        <v>108</v>
      </c>
      <c r="B37" s="159">
        <f t="shared" si="2"/>
        <v>1123287</v>
      </c>
      <c r="C37" s="158" t="str">
        <f t="shared" si="3"/>
        <v>PDE250059116</v>
      </c>
      <c r="D37" s="156" t="s">
        <v>385</v>
      </c>
      <c r="E37" s="156" t="e">
        <f t="shared" si="4"/>
        <v>#N/A</v>
      </c>
      <c r="F37" s="155">
        <v>21</v>
      </c>
      <c r="G37" s="155">
        <v>16</v>
      </c>
      <c r="H37" s="155">
        <v>10</v>
      </c>
      <c r="I37" s="197">
        <v>1.1000000000000001</v>
      </c>
      <c r="J37" s="148">
        <f t="shared" si="5"/>
        <v>0.56000000000000005</v>
      </c>
      <c r="K37" s="148">
        <f t="shared" si="6"/>
        <v>1.5</v>
      </c>
      <c r="L37" s="149"/>
      <c r="M37" s="152" t="s">
        <v>453</v>
      </c>
      <c r="N37" s="151" t="str">
        <f>'[4]MISOROMAN UPLOAD)'!I25</f>
        <v>PDE250059116</v>
      </c>
      <c r="O37" s="150">
        <f>'[4]MISOROMAN UPLOAD)'!AW25</f>
        <v>0.5</v>
      </c>
      <c r="P37" s="150">
        <f>'[4]MISOROMAN UPLOAD)'!AX25</f>
        <v>0.5</v>
      </c>
      <c r="Q37" s="150">
        <f>ROUNDUP(MAX('[4]MISOROMAN UPLOAD)'!AX25)*2,0)/2</f>
        <v>0.5</v>
      </c>
      <c r="R37" s="149"/>
      <c r="S37" s="148">
        <f t="shared" si="7"/>
        <v>1</v>
      </c>
    </row>
    <row r="38" spans="1:19" x14ac:dyDescent="0.25">
      <c r="A38" s="152" t="s">
        <v>108</v>
      </c>
      <c r="B38" s="159">
        <f t="shared" si="2"/>
        <v>1123287</v>
      </c>
      <c r="C38" s="158" t="str">
        <f t="shared" si="3"/>
        <v>PDE250059117</v>
      </c>
      <c r="D38" s="156" t="s">
        <v>369</v>
      </c>
      <c r="E38" s="156" t="e">
        <f t="shared" si="4"/>
        <v>#N/A</v>
      </c>
      <c r="F38" s="155">
        <v>21</v>
      </c>
      <c r="G38" s="155">
        <v>16</v>
      </c>
      <c r="H38" s="155">
        <v>10</v>
      </c>
      <c r="I38" s="197">
        <v>1.1000000000000001</v>
      </c>
      <c r="J38" s="148">
        <f t="shared" si="5"/>
        <v>0.56000000000000005</v>
      </c>
      <c r="K38" s="148">
        <f t="shared" si="6"/>
        <v>1.5</v>
      </c>
      <c r="L38" s="149"/>
      <c r="M38" s="152" t="s">
        <v>453</v>
      </c>
      <c r="N38" s="151" t="str">
        <f>'[4]MISOROMAN UPLOAD)'!I26</f>
        <v>PDE250059117</v>
      </c>
      <c r="O38" s="150">
        <f>'[4]MISOROMAN UPLOAD)'!AW26</f>
        <v>0.5</v>
      </c>
      <c r="P38" s="150">
        <f>'[4]MISOROMAN UPLOAD)'!AX26</f>
        <v>0.5</v>
      </c>
      <c r="Q38" s="150">
        <f>ROUNDUP(MAX('[4]MISOROMAN UPLOAD)'!AX26)*2,0)/2</f>
        <v>0.5</v>
      </c>
      <c r="R38" s="149"/>
      <c r="S38" s="148">
        <f t="shared" si="7"/>
        <v>1</v>
      </c>
    </row>
    <row r="39" spans="1:19" x14ac:dyDescent="0.25">
      <c r="A39" s="152" t="s">
        <v>108</v>
      </c>
      <c r="B39" s="159">
        <f t="shared" si="2"/>
        <v>1123287</v>
      </c>
      <c r="C39" s="158" t="str">
        <f t="shared" si="3"/>
        <v>PDE250059118</v>
      </c>
      <c r="D39" s="156" t="s">
        <v>371</v>
      </c>
      <c r="E39" s="156" t="e">
        <f t="shared" si="4"/>
        <v>#N/A</v>
      </c>
      <c r="F39" s="155">
        <v>21</v>
      </c>
      <c r="G39" s="155">
        <v>16</v>
      </c>
      <c r="H39" s="155">
        <v>10</v>
      </c>
      <c r="I39" s="197">
        <v>1.1000000000000001</v>
      </c>
      <c r="J39" s="148">
        <f t="shared" si="5"/>
        <v>0.56000000000000005</v>
      </c>
      <c r="K39" s="148">
        <f t="shared" si="6"/>
        <v>1.5</v>
      </c>
      <c r="L39" s="149"/>
      <c r="M39" s="152" t="s">
        <v>453</v>
      </c>
      <c r="N39" s="151" t="str">
        <f>'[4]MISOROMAN UPLOAD)'!I27</f>
        <v>PDE250059118</v>
      </c>
      <c r="O39" s="150">
        <f>'[4]MISOROMAN UPLOAD)'!AW27</f>
        <v>0.5</v>
      </c>
      <c r="P39" s="150">
        <f>'[4]MISOROMAN UPLOAD)'!AX27</f>
        <v>0.5</v>
      </c>
      <c r="Q39" s="150">
        <f>ROUNDUP(MAX('[4]MISOROMAN UPLOAD)'!AX27)*2,0)/2</f>
        <v>0.5</v>
      </c>
      <c r="R39" s="149"/>
      <c r="S39" s="148">
        <f t="shared" si="7"/>
        <v>1</v>
      </c>
    </row>
    <row r="40" spans="1:19" x14ac:dyDescent="0.25">
      <c r="A40" s="152" t="s">
        <v>108</v>
      </c>
      <c r="B40" s="159">
        <f t="shared" si="2"/>
        <v>1123287</v>
      </c>
      <c r="C40" s="158" t="str">
        <f t="shared" si="3"/>
        <v>PDE250059120</v>
      </c>
      <c r="D40" s="156" t="s">
        <v>373</v>
      </c>
      <c r="E40" s="156" t="e">
        <f t="shared" si="4"/>
        <v>#N/A</v>
      </c>
      <c r="F40" s="155">
        <v>21</v>
      </c>
      <c r="G40" s="155">
        <v>16</v>
      </c>
      <c r="H40" s="155">
        <v>10</v>
      </c>
      <c r="I40" s="197">
        <v>1.1000000000000001</v>
      </c>
      <c r="J40" s="148">
        <f t="shared" si="5"/>
        <v>0.56000000000000005</v>
      </c>
      <c r="K40" s="148">
        <f t="shared" si="6"/>
        <v>1.5</v>
      </c>
      <c r="L40" s="149"/>
      <c r="M40" s="152" t="s">
        <v>453</v>
      </c>
      <c r="N40" s="151" t="str">
        <f>'[4]MISOROMAN UPLOAD)'!I28</f>
        <v>PDE250059120</v>
      </c>
      <c r="O40" s="150">
        <f>'[4]MISOROMAN UPLOAD)'!AW28</f>
        <v>0.5</v>
      </c>
      <c r="P40" s="150">
        <f>'[4]MISOROMAN UPLOAD)'!AX28</f>
        <v>0.5</v>
      </c>
      <c r="Q40" s="150">
        <f>ROUNDUP(MAX('[4]MISOROMAN UPLOAD)'!AX28)*2,0)/2</f>
        <v>0.5</v>
      </c>
      <c r="R40" s="149"/>
      <c r="S40" s="148">
        <f t="shared" si="7"/>
        <v>1</v>
      </c>
    </row>
    <row r="41" spans="1:19" x14ac:dyDescent="0.25">
      <c r="A41" s="152" t="s">
        <v>108</v>
      </c>
      <c r="B41" s="159">
        <f t="shared" si="2"/>
        <v>1123287</v>
      </c>
      <c r="C41" s="158" t="str">
        <f t="shared" si="3"/>
        <v>PDE250059123</v>
      </c>
      <c r="D41" s="156" t="s">
        <v>375</v>
      </c>
      <c r="E41" s="156" t="e">
        <f t="shared" si="4"/>
        <v>#N/A</v>
      </c>
      <c r="F41" s="155">
        <v>21</v>
      </c>
      <c r="G41" s="155">
        <v>16</v>
      </c>
      <c r="H41" s="155">
        <v>10</v>
      </c>
      <c r="I41" s="197">
        <v>1.1000000000000001</v>
      </c>
      <c r="J41" s="148">
        <f t="shared" si="5"/>
        <v>0.56000000000000005</v>
      </c>
      <c r="K41" s="148">
        <f t="shared" si="6"/>
        <v>1.5</v>
      </c>
      <c r="L41" s="149"/>
      <c r="M41" s="152" t="s">
        <v>453</v>
      </c>
      <c r="N41" s="151" t="str">
        <f>'[4]MISOROMAN UPLOAD)'!I29</f>
        <v>PDE250059123</v>
      </c>
      <c r="O41" s="150">
        <f>'[4]MISOROMAN UPLOAD)'!AW29</f>
        <v>0.5</v>
      </c>
      <c r="P41" s="150">
        <f>'[4]MISOROMAN UPLOAD)'!AX29</f>
        <v>0.5</v>
      </c>
      <c r="Q41" s="150">
        <f>ROUNDUP(MAX('[4]MISOROMAN UPLOAD)'!AX29)*2,0)/2</f>
        <v>0.5</v>
      </c>
      <c r="R41" s="149"/>
      <c r="S41" s="148">
        <f t="shared" si="7"/>
        <v>1</v>
      </c>
    </row>
    <row r="42" spans="1:19" x14ac:dyDescent="0.25">
      <c r="A42" s="152" t="s">
        <v>108</v>
      </c>
      <c r="B42" s="159">
        <f t="shared" si="2"/>
        <v>1123287</v>
      </c>
      <c r="C42" s="158" t="str">
        <f t="shared" si="3"/>
        <v>PDE250059124</v>
      </c>
      <c r="D42" s="156" t="s">
        <v>387</v>
      </c>
      <c r="E42" s="156" t="e">
        <f t="shared" si="4"/>
        <v>#N/A</v>
      </c>
      <c r="F42" s="155">
        <v>22</v>
      </c>
      <c r="G42" s="155">
        <v>16</v>
      </c>
      <c r="H42" s="155">
        <v>7</v>
      </c>
      <c r="I42" s="197">
        <v>0.2</v>
      </c>
      <c r="J42" s="148">
        <f t="shared" si="5"/>
        <v>0.41066666666666668</v>
      </c>
      <c r="K42" s="148">
        <f t="shared" si="6"/>
        <v>0.5</v>
      </c>
      <c r="L42" s="149"/>
      <c r="M42" s="152" t="s">
        <v>453</v>
      </c>
      <c r="N42" s="151" t="str">
        <f>'[4]MISOROMAN UPLOAD)'!I30</f>
        <v>PDE250059124</v>
      </c>
      <c r="O42" s="150">
        <f>'[4]MISOROMAN UPLOAD)'!AW30</f>
        <v>0.5</v>
      </c>
      <c r="P42" s="150">
        <f>'[4]MISOROMAN UPLOAD)'!AX30</f>
        <v>0.5</v>
      </c>
      <c r="Q42" s="150">
        <f>ROUNDUP(MAX('[4]MISOROMAN UPLOAD)'!AX30)*2,0)/2</f>
        <v>0.5</v>
      </c>
      <c r="R42" s="149"/>
      <c r="S42" s="148">
        <f t="shared" si="7"/>
        <v>0</v>
      </c>
    </row>
    <row r="43" spans="1:19" x14ac:dyDescent="0.25">
      <c r="A43" s="152" t="s">
        <v>108</v>
      </c>
      <c r="B43" s="159">
        <f t="shared" si="2"/>
        <v>1123287</v>
      </c>
      <c r="C43" s="158" t="str">
        <f t="shared" si="3"/>
        <v>PDE250059126</v>
      </c>
      <c r="D43" s="156" t="s">
        <v>379</v>
      </c>
      <c r="E43" s="156" t="e">
        <f t="shared" si="4"/>
        <v>#N/A</v>
      </c>
      <c r="F43" s="155">
        <v>21</v>
      </c>
      <c r="G43" s="155">
        <v>16</v>
      </c>
      <c r="H43" s="155">
        <v>10</v>
      </c>
      <c r="I43" s="197">
        <v>1.1000000000000001</v>
      </c>
      <c r="J43" s="148">
        <f t="shared" si="5"/>
        <v>0.56000000000000005</v>
      </c>
      <c r="K43" s="148">
        <f t="shared" si="6"/>
        <v>1.5</v>
      </c>
      <c r="L43" s="149"/>
      <c r="M43" s="152" t="s">
        <v>453</v>
      </c>
      <c r="N43" s="151" t="str">
        <f>'[4]MISOROMAN UPLOAD)'!I31</f>
        <v>PDE250059126</v>
      </c>
      <c r="O43" s="150">
        <f>'[4]MISOROMAN UPLOAD)'!AW31</f>
        <v>0.5</v>
      </c>
      <c r="P43" s="150">
        <f>'[4]MISOROMAN UPLOAD)'!AX31</f>
        <v>0.5</v>
      </c>
      <c r="Q43" s="150">
        <f>ROUNDUP(MAX('[4]MISOROMAN UPLOAD)'!AX31)*2,0)/2</f>
        <v>0.5</v>
      </c>
      <c r="R43" s="149"/>
      <c r="S43" s="148">
        <f t="shared" si="7"/>
        <v>1</v>
      </c>
    </row>
    <row r="44" spans="1:19" x14ac:dyDescent="0.25">
      <c r="A44" s="152" t="s">
        <v>108</v>
      </c>
      <c r="B44" s="159">
        <f t="shared" si="2"/>
        <v>1123287</v>
      </c>
      <c r="C44" s="158" t="str">
        <f t="shared" si="3"/>
        <v>PDE250059244</v>
      </c>
      <c r="D44" s="156" t="s">
        <v>389</v>
      </c>
      <c r="E44" s="156" t="e">
        <f t="shared" si="4"/>
        <v>#N/A</v>
      </c>
      <c r="F44" s="155">
        <v>21</v>
      </c>
      <c r="G44" s="155">
        <v>16</v>
      </c>
      <c r="H44" s="155">
        <v>10</v>
      </c>
      <c r="I44" s="197">
        <v>1.1000000000000001</v>
      </c>
      <c r="J44" s="148">
        <f t="shared" si="5"/>
        <v>0.56000000000000005</v>
      </c>
      <c r="K44" s="148">
        <f t="shared" si="6"/>
        <v>1.5</v>
      </c>
      <c r="L44" s="149"/>
      <c r="M44" s="152" t="s">
        <v>453</v>
      </c>
      <c r="N44" s="151" t="str">
        <f>'[4]MISOROMAN UPLOAD)'!I32</f>
        <v>PDE250059244</v>
      </c>
      <c r="O44" s="150">
        <f>'[4]MISOROMAN UPLOAD)'!AW32</f>
        <v>0.5</v>
      </c>
      <c r="P44" s="150">
        <f>'[4]MISOROMAN UPLOAD)'!AX32</f>
        <v>1</v>
      </c>
      <c r="Q44" s="150">
        <f>ROUNDUP(MAX('[4]MISOROMAN UPLOAD)'!AX32)*2,0)/2</f>
        <v>1</v>
      </c>
      <c r="R44" s="149"/>
      <c r="S44" s="148">
        <f t="shared" si="7"/>
        <v>0.5</v>
      </c>
    </row>
  </sheetData>
  <protectedRanges>
    <protectedRange sqref="D13:I182" name="범위2"/>
    <protectedRange sqref="E10:J10 J8 E8:I9 J9:K9 A3:D10 E3:J7" name="범위1"/>
  </protectedRanges>
  <mergeCells count="1">
    <mergeCell ref="M12:Q12"/>
  </mergeCells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9E77DD3AC0E44EADC1D842D8934D10" ma:contentTypeVersion="12" ma:contentTypeDescription="새 문서를 만듭니다." ma:contentTypeScope="" ma:versionID="9895438146a9ad92018b3e124c11b0be">
  <xsd:schema xmlns:xsd="http://www.w3.org/2001/XMLSchema" xmlns:xs="http://www.w3.org/2001/XMLSchema" xmlns:p="http://schemas.microsoft.com/office/2006/metadata/properties" xmlns:ns2="26399622-5776-4402-ac12-77f403cf666e" xmlns:ns3="5d6fb54b-fdde-4ac8-86ee-ec000ba5d0ff" targetNamespace="http://schemas.microsoft.com/office/2006/metadata/properties" ma:root="true" ma:fieldsID="80b13c66bb49b057b30b90c0fc8441c8" ns2:_="" ns3:_="">
    <xsd:import namespace="26399622-5776-4402-ac12-77f403cf666e"/>
    <xsd:import namespace="5d6fb54b-fdde-4ac8-86ee-ec000ba5d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9622-5776-4402-ac12-77f403cf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4bd57f3-c9df-43be-a8ef-0472419f0f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b54b-fdde-4ac8-86ee-ec000ba5d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97502a-3085-4c41-8df9-a1cc57ae9e7e}" ma:internalName="TaxCatchAll" ma:showField="CatchAllData" ma:web="5d6fb54b-fdde-4ac8-86ee-ec000ba5d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96303-1B88-4B2F-BEB7-B4B16E83F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99622-5776-4402-ac12-77f403cf666e"/>
    <ds:schemaRef ds:uri="5d6fb54b-fdde-4ac8-86ee-ec000ba5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7C449-ED37-44E7-BB02-A357B62252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2</vt:i4>
      </vt:variant>
    </vt:vector>
  </HeadingPairs>
  <TitlesOfParts>
    <vt:vector size="15" baseType="lpstr">
      <vt:lpstr>Invoice</vt:lpstr>
      <vt:lpstr>LIST</vt:lpstr>
      <vt:lpstr>MAPPING</vt:lpstr>
      <vt:lpstr>상계차감</vt:lpstr>
      <vt:lpstr>WT_DIFFER</vt:lpstr>
      <vt:lpstr>Total</vt:lpstr>
      <vt:lpstr>MISOROMAN9-2</vt:lpstr>
      <vt:lpstr>MISOROMAN9-5</vt:lpstr>
      <vt:lpstr>MISOROMAN9-9</vt:lpstr>
      <vt:lpstr>MISOROMAN9-12</vt:lpstr>
      <vt:lpstr>MISOROMAN9-16</vt:lpstr>
      <vt:lpstr>MISOROMAN9-19</vt:lpstr>
      <vt:lpstr>MISOROMAN9-24</vt:lpstr>
      <vt:lpstr>Invoice!Print_Area</vt:lpstr>
      <vt:lpstr>WT_DIFFER!Print_Area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엄태민(TAEMIN EOM)/항공EC사업팀</cp:lastModifiedBy>
  <cp:revision/>
  <dcterms:created xsi:type="dcterms:W3CDTF">2023-10-28T17:33:37Z</dcterms:created>
  <dcterms:modified xsi:type="dcterms:W3CDTF">2025-09-30T12:00:26Z</dcterms:modified>
  <cp:category/>
  <cp:contentStatus/>
</cp:coreProperties>
</file>