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est\B. 박은미 선임님\9월 청구 내역\"/>
    </mc:Choice>
  </mc:AlternateContent>
  <xr:revisionPtr revIDLastSave="0" documentId="8_{03F76277-4F43-4F5E-BE72-A4A4FE33EF9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INVOICE" sheetId="4" r:id="rId1"/>
    <sheet name="LIST" sheetId="1" r:id="rId2"/>
    <sheet name="MAPPING" sheetId="2" r:id="rId3"/>
  </sheets>
  <definedNames>
    <definedName name="_xlnm._FilterDatabase" localSheetId="1" hidden="1">LIST!$Z$3:$BG$52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4" l="1"/>
  <c r="R52" i="1"/>
  <c r="P52" i="1"/>
  <c r="N52" i="1"/>
  <c r="M52" i="1"/>
  <c r="O52" i="1" s="1"/>
  <c r="L52" i="1"/>
  <c r="K52" i="1"/>
  <c r="J52" i="1"/>
  <c r="I52" i="1"/>
  <c r="H52" i="1"/>
  <c r="G52" i="1"/>
  <c r="F52" i="1"/>
  <c r="E52" i="1"/>
  <c r="D52" i="1"/>
  <c r="C52" i="1"/>
  <c r="B52" i="1"/>
  <c r="R51" i="1"/>
  <c r="P51" i="1"/>
  <c r="N51" i="1"/>
  <c r="M51" i="1"/>
  <c r="O51" i="1" s="1"/>
  <c r="L51" i="1"/>
  <c r="K51" i="1"/>
  <c r="J51" i="1"/>
  <c r="I51" i="1"/>
  <c r="H51" i="1"/>
  <c r="G51" i="1"/>
  <c r="F51" i="1"/>
  <c r="E51" i="1"/>
  <c r="D51" i="1"/>
  <c r="C51" i="1"/>
  <c r="B51" i="1"/>
  <c r="R50" i="1"/>
  <c r="P50" i="1"/>
  <c r="N50" i="1"/>
  <c r="M50" i="1"/>
  <c r="O50" i="1" s="1"/>
  <c r="L50" i="1"/>
  <c r="K50" i="1"/>
  <c r="J50" i="1"/>
  <c r="I50" i="1"/>
  <c r="H50" i="1"/>
  <c r="G50" i="1"/>
  <c r="F50" i="1"/>
  <c r="E50" i="1"/>
  <c r="D50" i="1"/>
  <c r="C50" i="1"/>
  <c r="B50" i="1"/>
  <c r="R49" i="1"/>
  <c r="P49" i="1"/>
  <c r="N49" i="1"/>
  <c r="M49" i="1"/>
  <c r="O49" i="1" s="1"/>
  <c r="L49" i="1"/>
  <c r="K49" i="1"/>
  <c r="J49" i="1"/>
  <c r="I49" i="1"/>
  <c r="H49" i="1"/>
  <c r="G49" i="1"/>
  <c r="F49" i="1"/>
  <c r="E49" i="1"/>
  <c r="D49" i="1"/>
  <c r="C49" i="1"/>
  <c r="B49" i="1"/>
  <c r="R48" i="1"/>
  <c r="P48" i="1"/>
  <c r="N48" i="1"/>
  <c r="M48" i="1"/>
  <c r="O48" i="1" s="1"/>
  <c r="X48" i="1" s="1"/>
  <c r="L48" i="1"/>
  <c r="K48" i="1"/>
  <c r="J48" i="1"/>
  <c r="I48" i="1"/>
  <c r="H48" i="1"/>
  <c r="G48" i="1"/>
  <c r="F48" i="1"/>
  <c r="E48" i="1"/>
  <c r="D48" i="1"/>
  <c r="C48" i="1"/>
  <c r="B48" i="1"/>
  <c r="R47" i="1"/>
  <c r="P47" i="1"/>
  <c r="N47" i="1"/>
  <c r="M47" i="1"/>
  <c r="O47" i="1" s="1"/>
  <c r="L47" i="1"/>
  <c r="K47" i="1"/>
  <c r="J47" i="1"/>
  <c r="I47" i="1"/>
  <c r="H47" i="1"/>
  <c r="G47" i="1"/>
  <c r="F47" i="1"/>
  <c r="E47" i="1"/>
  <c r="D47" i="1"/>
  <c r="C47" i="1"/>
  <c r="B47" i="1"/>
  <c r="R46" i="1"/>
  <c r="P46" i="1"/>
  <c r="N46" i="1"/>
  <c r="M46" i="1"/>
  <c r="O46" i="1" s="1"/>
  <c r="L46" i="1"/>
  <c r="K46" i="1"/>
  <c r="J46" i="1"/>
  <c r="I46" i="1"/>
  <c r="H46" i="1"/>
  <c r="G46" i="1"/>
  <c r="F46" i="1"/>
  <c r="E46" i="1"/>
  <c r="D46" i="1"/>
  <c r="C46" i="1"/>
  <c r="B46" i="1"/>
  <c r="R45" i="1"/>
  <c r="P45" i="1"/>
  <c r="N45" i="1"/>
  <c r="M45" i="1"/>
  <c r="O45" i="1" s="1"/>
  <c r="L45" i="1"/>
  <c r="K45" i="1"/>
  <c r="J45" i="1"/>
  <c r="I45" i="1"/>
  <c r="H45" i="1"/>
  <c r="G45" i="1"/>
  <c r="F45" i="1"/>
  <c r="E45" i="1"/>
  <c r="D45" i="1"/>
  <c r="C45" i="1"/>
  <c r="B45" i="1"/>
  <c r="R44" i="1"/>
  <c r="P44" i="1"/>
  <c r="N44" i="1"/>
  <c r="M44" i="1"/>
  <c r="O44" i="1" s="1"/>
  <c r="L44" i="1"/>
  <c r="K44" i="1"/>
  <c r="J44" i="1"/>
  <c r="I44" i="1"/>
  <c r="H44" i="1"/>
  <c r="G44" i="1"/>
  <c r="F44" i="1"/>
  <c r="E44" i="1"/>
  <c r="D44" i="1"/>
  <c r="C44" i="1"/>
  <c r="B44" i="1"/>
  <c r="R43" i="1"/>
  <c r="P43" i="1"/>
  <c r="N43" i="1"/>
  <c r="M43" i="1"/>
  <c r="O43" i="1" s="1"/>
  <c r="L43" i="1"/>
  <c r="K43" i="1"/>
  <c r="J43" i="1"/>
  <c r="I43" i="1"/>
  <c r="H43" i="1"/>
  <c r="G43" i="1"/>
  <c r="F43" i="1"/>
  <c r="E43" i="1"/>
  <c r="D43" i="1"/>
  <c r="C43" i="1"/>
  <c r="B43" i="1"/>
  <c r="R42" i="1"/>
  <c r="P42" i="1"/>
  <c r="N42" i="1"/>
  <c r="M42" i="1"/>
  <c r="O42" i="1" s="1"/>
  <c r="L42" i="1"/>
  <c r="K42" i="1"/>
  <c r="J42" i="1"/>
  <c r="I42" i="1"/>
  <c r="H42" i="1"/>
  <c r="G42" i="1"/>
  <c r="F42" i="1"/>
  <c r="E42" i="1"/>
  <c r="D42" i="1"/>
  <c r="C42" i="1"/>
  <c r="B42" i="1"/>
  <c r="R41" i="1"/>
  <c r="P41" i="1"/>
  <c r="N41" i="1"/>
  <c r="M41" i="1"/>
  <c r="O41" i="1" s="1"/>
  <c r="L41" i="1"/>
  <c r="K41" i="1"/>
  <c r="J41" i="1"/>
  <c r="I41" i="1"/>
  <c r="H41" i="1"/>
  <c r="G41" i="1"/>
  <c r="F41" i="1"/>
  <c r="E41" i="1"/>
  <c r="D41" i="1"/>
  <c r="C41" i="1"/>
  <c r="B41" i="1"/>
  <c r="R40" i="1"/>
  <c r="P40" i="1"/>
  <c r="N40" i="1"/>
  <c r="M40" i="1"/>
  <c r="O40" i="1" s="1"/>
  <c r="L40" i="1"/>
  <c r="K40" i="1"/>
  <c r="J40" i="1"/>
  <c r="I40" i="1"/>
  <c r="H40" i="1"/>
  <c r="G40" i="1"/>
  <c r="F40" i="1"/>
  <c r="E40" i="1"/>
  <c r="D40" i="1"/>
  <c r="C40" i="1"/>
  <c r="B40" i="1"/>
  <c r="R39" i="1"/>
  <c r="P39" i="1"/>
  <c r="N39" i="1"/>
  <c r="M39" i="1"/>
  <c r="O39" i="1" s="1"/>
  <c r="L39" i="1"/>
  <c r="K39" i="1"/>
  <c r="J39" i="1"/>
  <c r="I39" i="1"/>
  <c r="H39" i="1"/>
  <c r="G39" i="1"/>
  <c r="F39" i="1"/>
  <c r="E39" i="1"/>
  <c r="D39" i="1"/>
  <c r="C39" i="1"/>
  <c r="B39" i="1"/>
  <c r="R38" i="1"/>
  <c r="P38" i="1"/>
  <c r="N38" i="1"/>
  <c r="M38" i="1"/>
  <c r="O38" i="1" s="1"/>
  <c r="L38" i="1"/>
  <c r="K38" i="1"/>
  <c r="J38" i="1"/>
  <c r="I38" i="1"/>
  <c r="H38" i="1"/>
  <c r="G38" i="1"/>
  <c r="F38" i="1"/>
  <c r="E38" i="1"/>
  <c r="D38" i="1"/>
  <c r="C38" i="1"/>
  <c r="B38" i="1"/>
  <c r="R37" i="1"/>
  <c r="P37" i="1"/>
  <c r="N37" i="1"/>
  <c r="M37" i="1"/>
  <c r="O37" i="1" s="1"/>
  <c r="L37" i="1"/>
  <c r="K37" i="1"/>
  <c r="J37" i="1"/>
  <c r="I37" i="1"/>
  <c r="H37" i="1"/>
  <c r="G37" i="1"/>
  <c r="F37" i="1"/>
  <c r="E37" i="1"/>
  <c r="D37" i="1"/>
  <c r="C37" i="1"/>
  <c r="B37" i="1"/>
  <c r="R36" i="1"/>
  <c r="P36" i="1"/>
  <c r="N36" i="1"/>
  <c r="M36" i="1"/>
  <c r="O36" i="1" s="1"/>
  <c r="X36" i="1" s="1"/>
  <c r="L36" i="1"/>
  <c r="K36" i="1"/>
  <c r="J36" i="1"/>
  <c r="I36" i="1"/>
  <c r="H36" i="1"/>
  <c r="G36" i="1"/>
  <c r="F36" i="1"/>
  <c r="E36" i="1"/>
  <c r="D36" i="1"/>
  <c r="C36" i="1"/>
  <c r="B36" i="1"/>
  <c r="R35" i="1"/>
  <c r="P35" i="1"/>
  <c r="N35" i="1"/>
  <c r="M35" i="1"/>
  <c r="O35" i="1" s="1"/>
  <c r="L35" i="1"/>
  <c r="K35" i="1"/>
  <c r="J35" i="1"/>
  <c r="I35" i="1"/>
  <c r="H35" i="1"/>
  <c r="G35" i="1"/>
  <c r="F35" i="1"/>
  <c r="E35" i="1"/>
  <c r="D35" i="1"/>
  <c r="C35" i="1"/>
  <c r="B35" i="1"/>
  <c r="R34" i="1"/>
  <c r="P34" i="1"/>
  <c r="N34" i="1"/>
  <c r="M34" i="1"/>
  <c r="O34" i="1" s="1"/>
  <c r="L34" i="1"/>
  <c r="K34" i="1"/>
  <c r="J34" i="1"/>
  <c r="I34" i="1"/>
  <c r="H34" i="1"/>
  <c r="G34" i="1"/>
  <c r="F34" i="1"/>
  <c r="E34" i="1"/>
  <c r="D34" i="1"/>
  <c r="C34" i="1"/>
  <c r="B34" i="1"/>
  <c r="R33" i="1"/>
  <c r="P33" i="1"/>
  <c r="N33" i="1"/>
  <c r="M33" i="1"/>
  <c r="O33" i="1" s="1"/>
  <c r="L33" i="1"/>
  <c r="K33" i="1"/>
  <c r="J33" i="1"/>
  <c r="I33" i="1"/>
  <c r="H33" i="1"/>
  <c r="G33" i="1"/>
  <c r="F33" i="1"/>
  <c r="E33" i="1"/>
  <c r="D33" i="1"/>
  <c r="C33" i="1"/>
  <c r="B33" i="1"/>
  <c r="R32" i="1"/>
  <c r="P32" i="1"/>
  <c r="N32" i="1"/>
  <c r="M32" i="1"/>
  <c r="O32" i="1" s="1"/>
  <c r="L32" i="1"/>
  <c r="K32" i="1"/>
  <c r="J32" i="1"/>
  <c r="I32" i="1"/>
  <c r="H32" i="1"/>
  <c r="G32" i="1"/>
  <c r="F32" i="1"/>
  <c r="E32" i="1"/>
  <c r="D32" i="1"/>
  <c r="C32" i="1"/>
  <c r="B32" i="1"/>
  <c r="R31" i="1"/>
  <c r="P31" i="1"/>
  <c r="N31" i="1"/>
  <c r="M31" i="1"/>
  <c r="O31" i="1" s="1"/>
  <c r="L31" i="1"/>
  <c r="K31" i="1"/>
  <c r="J31" i="1"/>
  <c r="I31" i="1"/>
  <c r="H31" i="1"/>
  <c r="G31" i="1"/>
  <c r="F31" i="1"/>
  <c r="E31" i="1"/>
  <c r="D31" i="1"/>
  <c r="C31" i="1"/>
  <c r="B31" i="1"/>
  <c r="R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R29" i="1"/>
  <c r="P29" i="1"/>
  <c r="O29" i="1"/>
  <c r="N29" i="1"/>
  <c r="X29" i="1" s="1"/>
  <c r="M29" i="1"/>
  <c r="L29" i="1"/>
  <c r="K29" i="1"/>
  <c r="J29" i="1"/>
  <c r="I29" i="1"/>
  <c r="H29" i="1"/>
  <c r="G29" i="1"/>
  <c r="F29" i="1"/>
  <c r="E29" i="1"/>
  <c r="D29" i="1"/>
  <c r="C29" i="1"/>
  <c r="B29" i="1"/>
  <c r="R28" i="1"/>
  <c r="P28" i="1"/>
  <c r="N28" i="1"/>
  <c r="M28" i="1"/>
  <c r="O28" i="1" s="1"/>
  <c r="L28" i="1"/>
  <c r="K28" i="1"/>
  <c r="J28" i="1"/>
  <c r="I28" i="1"/>
  <c r="H28" i="1"/>
  <c r="G28" i="1"/>
  <c r="F28" i="1"/>
  <c r="E28" i="1"/>
  <c r="D28" i="1"/>
  <c r="C28" i="1"/>
  <c r="B28" i="1"/>
  <c r="R27" i="1"/>
  <c r="P27" i="1"/>
  <c r="N27" i="1"/>
  <c r="M27" i="1"/>
  <c r="O27" i="1" s="1"/>
  <c r="L27" i="1"/>
  <c r="K27" i="1"/>
  <c r="J27" i="1"/>
  <c r="I27" i="1"/>
  <c r="H27" i="1"/>
  <c r="G27" i="1"/>
  <c r="F27" i="1"/>
  <c r="E27" i="1"/>
  <c r="D27" i="1"/>
  <c r="C27" i="1"/>
  <c r="B27" i="1"/>
  <c r="R26" i="1"/>
  <c r="P26" i="1"/>
  <c r="N26" i="1"/>
  <c r="M26" i="1"/>
  <c r="O26" i="1" s="1"/>
  <c r="L26" i="1"/>
  <c r="K26" i="1"/>
  <c r="J26" i="1"/>
  <c r="I26" i="1"/>
  <c r="H26" i="1"/>
  <c r="G26" i="1"/>
  <c r="F26" i="1"/>
  <c r="E26" i="1"/>
  <c r="D26" i="1"/>
  <c r="C26" i="1"/>
  <c r="B26" i="1"/>
  <c r="R25" i="1"/>
  <c r="P25" i="1"/>
  <c r="N25" i="1"/>
  <c r="M25" i="1"/>
  <c r="O25" i="1" s="1"/>
  <c r="L25" i="1"/>
  <c r="K25" i="1"/>
  <c r="J25" i="1"/>
  <c r="I25" i="1"/>
  <c r="H25" i="1"/>
  <c r="G25" i="1"/>
  <c r="F25" i="1"/>
  <c r="E25" i="1"/>
  <c r="D25" i="1"/>
  <c r="C25" i="1"/>
  <c r="B25" i="1"/>
  <c r="R24" i="1"/>
  <c r="P24" i="1"/>
  <c r="N24" i="1"/>
  <c r="M24" i="1"/>
  <c r="O24" i="1" s="1"/>
  <c r="L24" i="1"/>
  <c r="K24" i="1"/>
  <c r="J24" i="1"/>
  <c r="I24" i="1"/>
  <c r="H24" i="1"/>
  <c r="G24" i="1"/>
  <c r="F24" i="1"/>
  <c r="E24" i="1"/>
  <c r="D24" i="1"/>
  <c r="C24" i="1"/>
  <c r="B24" i="1"/>
  <c r="R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R22" i="1"/>
  <c r="P22" i="1"/>
  <c r="N22" i="1"/>
  <c r="M22" i="1"/>
  <c r="O22" i="1" s="1"/>
  <c r="L22" i="1"/>
  <c r="K22" i="1"/>
  <c r="J22" i="1"/>
  <c r="I22" i="1"/>
  <c r="H22" i="1"/>
  <c r="G22" i="1"/>
  <c r="F22" i="1"/>
  <c r="E22" i="1"/>
  <c r="D22" i="1"/>
  <c r="C22" i="1"/>
  <c r="B22" i="1"/>
  <c r="R21" i="1"/>
  <c r="P21" i="1"/>
  <c r="N21" i="1"/>
  <c r="M21" i="1"/>
  <c r="O21" i="1" s="1"/>
  <c r="X21" i="1" s="1"/>
  <c r="L21" i="1"/>
  <c r="K21" i="1"/>
  <c r="J21" i="1"/>
  <c r="I21" i="1"/>
  <c r="H21" i="1"/>
  <c r="G21" i="1"/>
  <c r="F21" i="1"/>
  <c r="E21" i="1"/>
  <c r="D21" i="1"/>
  <c r="C21" i="1"/>
  <c r="B21" i="1"/>
  <c r="R20" i="1"/>
  <c r="P20" i="1"/>
  <c r="N20" i="1"/>
  <c r="M20" i="1"/>
  <c r="O20" i="1" s="1"/>
  <c r="L20" i="1"/>
  <c r="K20" i="1"/>
  <c r="J20" i="1"/>
  <c r="I20" i="1"/>
  <c r="H20" i="1"/>
  <c r="G20" i="1"/>
  <c r="F20" i="1"/>
  <c r="E20" i="1"/>
  <c r="D20" i="1"/>
  <c r="C20" i="1"/>
  <c r="B20" i="1"/>
  <c r="R19" i="1"/>
  <c r="P19" i="1"/>
  <c r="N19" i="1"/>
  <c r="M19" i="1"/>
  <c r="O19" i="1" s="1"/>
  <c r="L19" i="1"/>
  <c r="K19" i="1"/>
  <c r="J19" i="1"/>
  <c r="I19" i="1"/>
  <c r="H19" i="1"/>
  <c r="G19" i="1"/>
  <c r="F19" i="1"/>
  <c r="E19" i="1"/>
  <c r="D19" i="1"/>
  <c r="C19" i="1"/>
  <c r="B19" i="1"/>
  <c r="R18" i="1"/>
  <c r="P18" i="1"/>
  <c r="N18" i="1"/>
  <c r="M18" i="1"/>
  <c r="O18" i="1" s="1"/>
  <c r="X18" i="1" s="1"/>
  <c r="L18" i="1"/>
  <c r="K18" i="1"/>
  <c r="J18" i="1"/>
  <c r="I18" i="1"/>
  <c r="H18" i="1"/>
  <c r="G18" i="1"/>
  <c r="F18" i="1"/>
  <c r="E18" i="1"/>
  <c r="D18" i="1"/>
  <c r="C18" i="1"/>
  <c r="B18" i="1"/>
  <c r="R17" i="1"/>
  <c r="P17" i="1"/>
  <c r="N17" i="1"/>
  <c r="M17" i="1"/>
  <c r="O17" i="1" s="1"/>
  <c r="L17" i="1"/>
  <c r="K17" i="1"/>
  <c r="J17" i="1"/>
  <c r="I17" i="1"/>
  <c r="H17" i="1"/>
  <c r="G17" i="1"/>
  <c r="F17" i="1"/>
  <c r="E17" i="1"/>
  <c r="D17" i="1"/>
  <c r="C17" i="1"/>
  <c r="B17" i="1"/>
  <c r="R16" i="1"/>
  <c r="P16" i="1"/>
  <c r="N16" i="1"/>
  <c r="M16" i="1"/>
  <c r="O16" i="1" s="1"/>
  <c r="L16" i="1"/>
  <c r="K16" i="1"/>
  <c r="J16" i="1"/>
  <c r="I16" i="1"/>
  <c r="H16" i="1"/>
  <c r="G16" i="1"/>
  <c r="F16" i="1"/>
  <c r="E16" i="1"/>
  <c r="D16" i="1"/>
  <c r="C16" i="1"/>
  <c r="B16" i="1"/>
  <c r="R15" i="1"/>
  <c r="P15" i="1"/>
  <c r="N15" i="1"/>
  <c r="M15" i="1"/>
  <c r="O15" i="1" s="1"/>
  <c r="X15" i="1" s="1"/>
  <c r="L15" i="1"/>
  <c r="K15" i="1"/>
  <c r="J15" i="1"/>
  <c r="I15" i="1"/>
  <c r="H15" i="1"/>
  <c r="G15" i="1"/>
  <c r="F15" i="1"/>
  <c r="E15" i="1"/>
  <c r="D15" i="1"/>
  <c r="C15" i="1"/>
  <c r="B15" i="1"/>
  <c r="R14" i="1"/>
  <c r="P14" i="1"/>
  <c r="N14" i="1"/>
  <c r="M14" i="1"/>
  <c r="O14" i="1" s="1"/>
  <c r="L14" i="1"/>
  <c r="K14" i="1"/>
  <c r="J14" i="1"/>
  <c r="I14" i="1"/>
  <c r="H14" i="1"/>
  <c r="G14" i="1"/>
  <c r="F14" i="1"/>
  <c r="E14" i="1"/>
  <c r="D14" i="1"/>
  <c r="C14" i="1"/>
  <c r="B14" i="1"/>
  <c r="R13" i="1"/>
  <c r="P13" i="1"/>
  <c r="N13" i="1"/>
  <c r="M13" i="1"/>
  <c r="O13" i="1" s="1"/>
  <c r="L13" i="1"/>
  <c r="K13" i="1"/>
  <c r="J13" i="1"/>
  <c r="I13" i="1"/>
  <c r="H13" i="1"/>
  <c r="G13" i="1"/>
  <c r="F13" i="1"/>
  <c r="E13" i="1"/>
  <c r="D13" i="1"/>
  <c r="C13" i="1"/>
  <c r="B13" i="1"/>
  <c r="R12" i="1"/>
  <c r="P12" i="1"/>
  <c r="N12" i="1"/>
  <c r="M12" i="1"/>
  <c r="O12" i="1" s="1"/>
  <c r="X12" i="1" s="1"/>
  <c r="L12" i="1"/>
  <c r="K12" i="1"/>
  <c r="J12" i="1"/>
  <c r="I12" i="1"/>
  <c r="H12" i="1"/>
  <c r="G12" i="1"/>
  <c r="F12" i="1"/>
  <c r="E12" i="1"/>
  <c r="D12" i="1"/>
  <c r="C12" i="1"/>
  <c r="B12" i="1"/>
  <c r="R11" i="1"/>
  <c r="P11" i="1"/>
  <c r="N11" i="1"/>
  <c r="M11" i="1"/>
  <c r="O11" i="1" s="1"/>
  <c r="L11" i="1"/>
  <c r="K11" i="1"/>
  <c r="J11" i="1"/>
  <c r="I11" i="1"/>
  <c r="H11" i="1"/>
  <c r="G11" i="1"/>
  <c r="F11" i="1"/>
  <c r="E11" i="1"/>
  <c r="D11" i="1"/>
  <c r="C11" i="1"/>
  <c r="B11" i="1"/>
  <c r="R10" i="1"/>
  <c r="P10" i="1"/>
  <c r="N10" i="1"/>
  <c r="M10" i="1"/>
  <c r="O10" i="1" s="1"/>
  <c r="L10" i="1"/>
  <c r="K10" i="1"/>
  <c r="J10" i="1"/>
  <c r="I10" i="1"/>
  <c r="H10" i="1"/>
  <c r="G10" i="1"/>
  <c r="F10" i="1"/>
  <c r="E10" i="1"/>
  <c r="D10" i="1"/>
  <c r="C10" i="1"/>
  <c r="B10" i="1"/>
  <c r="R9" i="1"/>
  <c r="P9" i="1"/>
  <c r="N9" i="1"/>
  <c r="M9" i="1"/>
  <c r="O9" i="1" s="1"/>
  <c r="L9" i="1"/>
  <c r="K9" i="1"/>
  <c r="J9" i="1"/>
  <c r="I9" i="1"/>
  <c r="H9" i="1"/>
  <c r="G9" i="1"/>
  <c r="F9" i="1"/>
  <c r="E9" i="1"/>
  <c r="D9" i="1"/>
  <c r="C9" i="1"/>
  <c r="B9" i="1"/>
  <c r="R8" i="1"/>
  <c r="P8" i="1"/>
  <c r="N8" i="1"/>
  <c r="M8" i="1"/>
  <c r="O8" i="1" s="1"/>
  <c r="L8" i="1"/>
  <c r="K8" i="1"/>
  <c r="J8" i="1"/>
  <c r="I8" i="1"/>
  <c r="H8" i="1"/>
  <c r="G8" i="1"/>
  <c r="F8" i="1"/>
  <c r="E8" i="1"/>
  <c r="D8" i="1"/>
  <c r="C8" i="1"/>
  <c r="B8" i="1"/>
  <c r="R7" i="1"/>
  <c r="P7" i="1"/>
  <c r="N7" i="1"/>
  <c r="M7" i="1"/>
  <c r="O7" i="1" s="1"/>
  <c r="L7" i="1"/>
  <c r="K7" i="1"/>
  <c r="J7" i="1"/>
  <c r="I7" i="1"/>
  <c r="H7" i="1"/>
  <c r="G7" i="1"/>
  <c r="F7" i="1"/>
  <c r="E7" i="1"/>
  <c r="D7" i="1"/>
  <c r="C7" i="1"/>
  <c r="B7" i="1"/>
  <c r="R6" i="1"/>
  <c r="P6" i="1"/>
  <c r="N6" i="1"/>
  <c r="M6" i="1"/>
  <c r="O6" i="1" s="1"/>
  <c r="L6" i="1"/>
  <c r="K6" i="1"/>
  <c r="J6" i="1"/>
  <c r="I6" i="1"/>
  <c r="H6" i="1"/>
  <c r="G6" i="1"/>
  <c r="F6" i="1"/>
  <c r="E6" i="1"/>
  <c r="D6" i="1"/>
  <c r="C6" i="1"/>
  <c r="B6" i="1"/>
  <c r="N5" i="1"/>
  <c r="X19" i="1" l="1"/>
  <c r="X10" i="1"/>
  <c r="X52" i="1"/>
  <c r="X20" i="1"/>
  <c r="X33" i="1"/>
  <c r="X39" i="1"/>
  <c r="X14" i="1"/>
  <c r="X34" i="1"/>
  <c r="X41" i="1"/>
  <c r="X13" i="1"/>
  <c r="X47" i="1"/>
  <c r="X40" i="1"/>
  <c r="X11" i="1"/>
  <c r="X17" i="1"/>
  <c r="X24" i="1"/>
  <c r="X32" i="1"/>
  <c r="X22" i="1"/>
  <c r="X35" i="1"/>
  <c r="X6" i="1"/>
  <c r="X9" i="1"/>
  <c r="X16" i="1"/>
  <c r="X31" i="1"/>
  <c r="X50" i="1"/>
  <c r="X49" i="1"/>
  <c r="X23" i="1"/>
  <c r="X30" i="1"/>
  <c r="X37" i="1"/>
  <c r="X44" i="1"/>
  <c r="X51" i="1"/>
  <c r="X28" i="1"/>
  <c r="X42" i="1"/>
  <c r="X27" i="1"/>
  <c r="X43" i="1"/>
  <c r="X26" i="1"/>
  <c r="X7" i="1"/>
  <c r="X46" i="1"/>
  <c r="X25" i="1"/>
  <c r="X45" i="1"/>
  <c r="X8" i="1"/>
  <c r="X38" i="1"/>
  <c r="B5" i="1"/>
  <c r="W3" i="1" l="1"/>
  <c r="V3" i="1"/>
  <c r="U3" i="1"/>
  <c r="T3" i="1"/>
  <c r="S3" i="1"/>
  <c r="Q3" i="1"/>
  <c r="D20" i="2"/>
  <c r="B20" i="2" s="1"/>
  <c r="N3" i="1" l="1"/>
  <c r="M5" i="1" l="1"/>
  <c r="O5" i="1" s="1"/>
  <c r="O3" i="1" l="1"/>
  <c r="R5" i="1"/>
  <c r="R3" i="1" s="1"/>
  <c r="P5" i="1"/>
  <c r="L5" i="1"/>
  <c r="K5" i="1"/>
  <c r="J5" i="1"/>
  <c r="I5" i="1"/>
  <c r="H5" i="1"/>
  <c r="G5" i="1"/>
  <c r="F5" i="1"/>
  <c r="E5" i="1"/>
  <c r="D5" i="1"/>
  <c r="C5" i="1"/>
  <c r="P3" i="1" l="1"/>
  <c r="X5" i="1"/>
  <c r="X3" i="1" s="1"/>
  <c r="H4" i="4" l="1"/>
  <c r="H5" i="4" s="1"/>
</calcChain>
</file>

<file path=xl/sharedStrings.xml><?xml version="1.0" encoding="utf-8"?>
<sst xmlns="http://schemas.openxmlformats.org/spreadsheetml/2006/main" count="900" uniqueCount="193">
  <si>
    <t>Arrival Date</t>
  </si>
  <si>
    <t>POL</t>
  </si>
  <si>
    <t>MBL</t>
  </si>
  <si>
    <t>HBL</t>
  </si>
  <si>
    <t>CNEE Name</t>
  </si>
  <si>
    <t>CNEE Mobile</t>
  </si>
  <si>
    <t>CNEE Zipcd</t>
  </si>
  <si>
    <t>Hold Reason</t>
  </si>
  <si>
    <t>PKG</t>
  </si>
  <si>
    <t>G.WT</t>
  </si>
  <si>
    <t>V.WT</t>
  </si>
  <si>
    <t>C.WT</t>
  </si>
  <si>
    <t>Clearance Type</t>
  </si>
  <si>
    <t>Invoice Value</t>
  </si>
  <si>
    <t>반입</t>
  </si>
  <si>
    <t>수리</t>
  </si>
  <si>
    <t>반출</t>
  </si>
  <si>
    <t>택배사인계</t>
  </si>
  <si>
    <t>배송완료</t>
  </si>
  <si>
    <t>SHPR</t>
  </si>
  <si>
    <t>SHPR Name</t>
  </si>
  <si>
    <t>SHPR ADDR</t>
  </si>
  <si>
    <t>Freight Team</t>
  </si>
  <si>
    <t>Incoterms</t>
  </si>
  <si>
    <t>Box Code</t>
  </si>
  <si>
    <t>Delivery No</t>
  </si>
  <si>
    <t>FLT No</t>
  </si>
  <si>
    <t>CARRIER</t>
  </si>
  <si>
    <t>DPTR PTNR</t>
  </si>
  <si>
    <t>관세사</t>
  </si>
  <si>
    <t>신용/착불</t>
  </si>
  <si>
    <t>정정사유</t>
  </si>
  <si>
    <t>목록(Manifest)</t>
  </si>
  <si>
    <t>간이(Simple)</t>
  </si>
  <si>
    <t>일반(목록배제,Normal-Manifest Exception)</t>
  </si>
  <si>
    <t>선별(검사,Manifest-Inspection)</t>
  </si>
  <si>
    <t>일반(NORMAL)</t>
  </si>
  <si>
    <t>Box ID</t>
    <phoneticPr fontId="5" type="noConversion"/>
  </si>
  <si>
    <t>개인통관부호 미제출</t>
  </si>
  <si>
    <t>목록</t>
    <phoneticPr fontId="5" type="noConversion"/>
  </si>
  <si>
    <t>간이</t>
    <phoneticPr fontId="5" type="noConversion"/>
  </si>
  <si>
    <t>HBL</t>
    <phoneticPr fontId="6" type="noConversion"/>
  </si>
  <si>
    <t>AFT</t>
    <phoneticPr fontId="6" type="noConversion"/>
  </si>
  <si>
    <t>No</t>
    <phoneticPr fontId="6" type="noConversion"/>
  </si>
  <si>
    <t>[ 영세율 ]</t>
    <phoneticPr fontId="7" type="noConversion"/>
  </si>
  <si>
    <t>DESC.</t>
    <phoneticPr fontId="7" type="noConversion"/>
  </si>
  <si>
    <t>Quantity</t>
    <phoneticPr fontId="7" type="noConversion"/>
  </si>
  <si>
    <t>Weight</t>
    <phoneticPr fontId="7" type="noConversion"/>
  </si>
  <si>
    <t>요율</t>
    <phoneticPr fontId="7" type="noConversion"/>
  </si>
  <si>
    <t>항공운임</t>
    <phoneticPr fontId="7" type="noConversion"/>
  </si>
  <si>
    <t>TOTAL
 (EUR)</t>
    <phoneticPr fontId="7" type="noConversion"/>
  </si>
  <si>
    <t>FR - CDG</t>
    <phoneticPr fontId="7" type="noConversion"/>
  </si>
  <si>
    <t>TOTAL</t>
    <phoneticPr fontId="7" type="noConversion"/>
  </si>
  <si>
    <t>관우회 창고 비용 (HAWB)</t>
    <phoneticPr fontId="5" type="noConversion"/>
  </si>
  <si>
    <t>비고</t>
    <phoneticPr fontId="5" type="noConversion"/>
  </si>
  <si>
    <t>TV만 적용</t>
    <phoneticPr fontId="5" type="noConversion"/>
  </si>
  <si>
    <t>TV + 고가 화물 모두 적용</t>
    <phoneticPr fontId="5" type="noConversion"/>
  </si>
  <si>
    <t>상품가격/구간</t>
    <phoneticPr fontId="5" type="noConversion"/>
  </si>
  <si>
    <t>**** 2021.12 입항분부터 청구</t>
    <phoneticPr fontId="5" type="noConversion"/>
  </si>
  <si>
    <t>Value</t>
    <phoneticPr fontId="5" type="noConversion"/>
  </si>
  <si>
    <t>Type</t>
    <phoneticPr fontId="5" type="noConversion"/>
  </si>
  <si>
    <t>Copy-Paste</t>
    <phoneticPr fontId="5" type="noConversion"/>
  </si>
  <si>
    <t>FX EUR : KRW</t>
    <phoneticPr fontId="5" type="noConversion"/>
  </si>
  <si>
    <t>ADD DT</t>
    <phoneticPr fontId="6" type="noConversion"/>
  </si>
  <si>
    <t>MBL</t>
    <phoneticPr fontId="6" type="noConversion"/>
  </si>
  <si>
    <t>CNEE Name</t>
    <phoneticPr fontId="6" type="noConversion"/>
  </si>
  <si>
    <t>Clearance Type</t>
    <phoneticPr fontId="6" type="noConversion"/>
  </si>
  <si>
    <t>INVOICE
VALUE</t>
    <phoneticPr fontId="6" type="noConversion"/>
  </si>
  <si>
    <t>PKG</t>
    <phoneticPr fontId="6" type="noConversion"/>
  </si>
  <si>
    <t>G.WT</t>
    <phoneticPr fontId="6" type="noConversion"/>
  </si>
  <si>
    <t>V.WT</t>
    <phoneticPr fontId="6" type="noConversion"/>
  </si>
  <si>
    <t>C.WT</t>
    <phoneticPr fontId="6" type="noConversion"/>
  </si>
  <si>
    <t>Total Charge</t>
    <phoneticPr fontId="6" type="noConversion"/>
  </si>
  <si>
    <t>Simplified /
Normal CC(€0.8)</t>
    <phoneticPr fontId="6" type="noConversion"/>
  </si>
  <si>
    <t>Additional Box Package
KRW2,500</t>
    <phoneticPr fontId="6" type="noConversion"/>
  </si>
  <si>
    <t>Return
KRW 2,500</t>
    <phoneticPr fontId="6" type="noConversion"/>
  </si>
  <si>
    <t>Overweight
5-10KG : KRW 1,000</t>
    <phoneticPr fontId="6" type="noConversion"/>
  </si>
  <si>
    <t xml:space="preserve">Overweight
10-15KG : KRW 3,000 </t>
    <phoneticPr fontId="6" type="noConversion"/>
  </si>
  <si>
    <t xml:space="preserve">Overweight
20.1-25KG : KRW 11,000 </t>
    <phoneticPr fontId="6" type="noConversion"/>
  </si>
  <si>
    <t xml:space="preserve">Overweight
25-30KG : KRW 15,000 </t>
    <phoneticPr fontId="6" type="noConversion"/>
  </si>
  <si>
    <r>
      <rPr>
        <b/>
        <sz val="10"/>
        <rFont val="맑은 고딕"/>
        <family val="3"/>
        <charset val="129"/>
      </rPr>
      <t>관우회</t>
    </r>
    <r>
      <rPr>
        <b/>
        <sz val="10"/>
        <rFont val="Calibri"/>
        <family val="2"/>
      </rPr>
      <t xml:space="preserve"> 
</t>
    </r>
    <r>
      <rPr>
        <b/>
        <sz val="10"/>
        <rFont val="맑은 고딕"/>
        <family val="3"/>
        <charset val="129"/>
      </rPr>
      <t>창고</t>
    </r>
    <r>
      <rPr>
        <b/>
        <sz val="10"/>
        <rFont val="Calibri"/>
        <family val="2"/>
      </rPr>
      <t xml:space="preserve"> </t>
    </r>
    <r>
      <rPr>
        <b/>
        <sz val="10"/>
        <rFont val="맑은 고딕"/>
        <family val="3"/>
        <charset val="129"/>
      </rPr>
      <t>비용</t>
    </r>
    <r>
      <rPr>
        <b/>
        <sz val="10"/>
        <rFont val="Calibri"/>
        <family val="2"/>
      </rPr>
      <t xml:space="preserve">
(</t>
    </r>
    <r>
      <rPr>
        <b/>
        <sz val="10"/>
        <rFont val="맑은 고딕"/>
        <family val="2"/>
        <charset val="129"/>
      </rPr>
      <t>세관창고료)</t>
    </r>
    <phoneticPr fontId="6" type="noConversion"/>
  </si>
  <si>
    <r>
      <t xml:space="preserve">Overweight
2-5KG : KRW </t>
    </r>
    <r>
      <rPr>
        <b/>
        <sz val="10"/>
        <color rgb="FF000000"/>
        <rFont val="Calibri"/>
        <family val="2"/>
      </rPr>
      <t xml:space="preserve">500 </t>
    </r>
    <phoneticPr fontId="6" type="noConversion"/>
  </si>
  <si>
    <t>Settlement AMT (EUR)</t>
    <phoneticPr fontId="5" type="noConversion"/>
  </si>
  <si>
    <t>사업자</t>
    <phoneticPr fontId="5" type="noConversion"/>
  </si>
  <si>
    <t>25.01 우체국운임 인상 100원 (기본료)</t>
    <phoneticPr fontId="5" type="noConversion"/>
  </si>
  <si>
    <t>CDG</t>
  </si>
  <si>
    <t>완료</t>
  </si>
  <si>
    <t>YK JUNG</t>
  </si>
  <si>
    <t>HTTPS   SMARTSTORE.NAVER.COM MONPARIS BOUTIQUE</t>
  </si>
  <si>
    <t>EXW</t>
  </si>
  <si>
    <t>정운</t>
  </si>
  <si>
    <t>신용</t>
  </si>
  <si>
    <t>우체국</t>
  </si>
  <si>
    <t>KE902</t>
  </si>
  <si>
    <t>방미애</t>
  </si>
  <si>
    <t>PFR250002398</t>
  </si>
  <si>
    <t>정은</t>
  </si>
  <si>
    <t>PFR250002400</t>
  </si>
  <si>
    <t>정연화</t>
  </si>
  <si>
    <t>PFR250002401</t>
  </si>
  <si>
    <t>김세원</t>
  </si>
  <si>
    <t>PFR250002402</t>
  </si>
  <si>
    <t>이영주</t>
  </si>
  <si>
    <t>PFR250002425</t>
  </si>
  <si>
    <t>김재경</t>
  </si>
  <si>
    <t>C2508278R15PS</t>
  </si>
  <si>
    <t>PFR250002316</t>
  </si>
  <si>
    <t>정시원</t>
  </si>
  <si>
    <t>PFR250002394</t>
  </si>
  <si>
    <t>박용희</t>
  </si>
  <si>
    <t>PFR250002395</t>
  </si>
  <si>
    <t>김기순</t>
  </si>
  <si>
    <t>PFR250002396</t>
  </si>
  <si>
    <t>LEEJUNGKUN</t>
  </si>
  <si>
    <t>PFR250002397</t>
  </si>
  <si>
    <t>마서영</t>
  </si>
  <si>
    <t>PFR250002426</t>
  </si>
  <si>
    <t>김수현</t>
  </si>
  <si>
    <t>PFR250002399</t>
  </si>
  <si>
    <t>김효빈</t>
  </si>
  <si>
    <t>PFR250002480</t>
  </si>
  <si>
    <t>C250827LCL6QM</t>
  </si>
  <si>
    <t>PFR250002482</t>
  </si>
  <si>
    <t>김현숙</t>
  </si>
  <si>
    <t>PFR250002453</t>
  </si>
  <si>
    <t>최선휘</t>
  </si>
  <si>
    <t>PFR250002454</t>
  </si>
  <si>
    <t>라성옥</t>
  </si>
  <si>
    <t>PFR250002455</t>
  </si>
  <si>
    <t>황수진</t>
  </si>
  <si>
    <t>PFR250002456</t>
  </si>
  <si>
    <t>이슬비</t>
  </si>
  <si>
    <t>PFR250002435</t>
  </si>
  <si>
    <t>최영숙</t>
  </si>
  <si>
    <t>PFR250002475</t>
  </si>
  <si>
    <t>오지우</t>
  </si>
  <si>
    <t>PFR250002481</t>
  </si>
  <si>
    <t>권민정</t>
  </si>
  <si>
    <t>PFR250002520</t>
  </si>
  <si>
    <t>김지연</t>
  </si>
  <si>
    <t>PFR250002522</t>
  </si>
  <si>
    <t>윤희정</t>
  </si>
  <si>
    <t>PFR250002434</t>
  </si>
  <si>
    <t>차승언</t>
  </si>
  <si>
    <t>PFR250002496</t>
  </si>
  <si>
    <t>박지원</t>
  </si>
  <si>
    <t>PFR250002497</t>
  </si>
  <si>
    <t>백효진</t>
  </si>
  <si>
    <t>PFR250002578</t>
  </si>
  <si>
    <t>안은정</t>
  </si>
  <si>
    <t>PFR250002579</t>
  </si>
  <si>
    <t>김아연</t>
  </si>
  <si>
    <t>PFR250002580</t>
  </si>
  <si>
    <t>김소영</t>
  </si>
  <si>
    <t>PFR250002581</t>
  </si>
  <si>
    <t>이슬이</t>
  </si>
  <si>
    <t>PFR250002582</t>
  </si>
  <si>
    <t>송은미</t>
  </si>
  <si>
    <t>PFR250002586</t>
  </si>
  <si>
    <t>변상은</t>
  </si>
  <si>
    <t>PFR250002495</t>
  </si>
  <si>
    <t>김은선</t>
  </si>
  <si>
    <t>PFR250002541</t>
  </si>
  <si>
    <t>양다솜</t>
  </si>
  <si>
    <t>PFR250002542</t>
  </si>
  <si>
    <t>강석현</t>
  </si>
  <si>
    <t>PFR250002543</t>
  </si>
  <si>
    <t>이수린</t>
  </si>
  <si>
    <t>PFR250002544</t>
  </si>
  <si>
    <t>노선경</t>
  </si>
  <si>
    <t>PFR250002545</t>
  </si>
  <si>
    <t>김기도</t>
  </si>
  <si>
    <t>개인통관고유부호는 필수입력입니다.</t>
  </si>
  <si>
    <t>PFR250002552</t>
  </si>
  <si>
    <t>임애란</t>
  </si>
  <si>
    <t>PFR250002553</t>
  </si>
  <si>
    <t>장소은</t>
  </si>
  <si>
    <t>PFR250002554</t>
  </si>
  <si>
    <t>박가은</t>
  </si>
  <si>
    <t>PFR250002555</t>
  </si>
  <si>
    <t>황희정</t>
  </si>
  <si>
    <t>PFR250002556</t>
  </si>
  <si>
    <t>권혜선</t>
  </si>
  <si>
    <t>PFR250002557</t>
  </si>
  <si>
    <t>PFR250002615</t>
  </si>
  <si>
    <t>최우림</t>
  </si>
  <si>
    <t>C250922REXK7J</t>
  </si>
  <si>
    <t>PFR250002616</t>
  </si>
  <si>
    <t>김아람</t>
  </si>
  <si>
    <t>PFR250002644</t>
  </si>
  <si>
    <t>임채원</t>
  </si>
  <si>
    <t>PFR250002645</t>
  </si>
  <si>
    <t>이윤진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</si>
</sst>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2" formatCode="_-&quot;₩&quot;* #,##0_-;\-&quot;₩&quot;* #,##0_-;_-&quot;₩&quot;* &quot;-&quot;_-;_-@_-"/>
    <numFmt numFmtId="41" formatCode="_-* #,##0_-;\-* #,##0_-;_-* &quot;-&quot;_-;_-@_-"/>
    <numFmt numFmtId="26" formatCode="\$#,##0.00_);[Red]\(\$#,##0.00\)"/>
    <numFmt numFmtId="176" formatCode="0_);[Red]\(0\)"/>
    <numFmt numFmtId="177" formatCode="_-* #,##0.00\ [$€-407]_-;\-* #,##0.00\ [$€-407]_-;_-* &quot;-&quot;??\ [$€-407]_-;_-@_-"/>
    <numFmt numFmtId="178" formatCode="&quot;₩&quot;#,##0_);[Red]\(&quot;₩&quot;#,##0\)"/>
    <numFmt numFmtId="179" formatCode="[$€-2]\ #,##0.00"/>
    <numFmt numFmtId="180" formatCode="\$#,##0.00"/>
    <numFmt numFmtId="181" formatCode="0.0_);[Red]\(0.0\)"/>
    <numFmt numFmtId="182" formatCode="_-* #,##0.00_-;\-* #,##0.00_-;_-* &quot;-&quot;_-;_-@_-"/>
    <numFmt numFmtId="183" formatCode="_-[$€-2]\ * #,##0.00_-;\-[$€-2]\ * #,##0.00_-;_-[$€-2]\ * &quot;-&quot;??_-;_-@_-"/>
  </numFmts>
  <fonts count="27" x14ac:knownFonts="1">
    <font>
      <sz val="11"/>
      <color indexed="8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name val="Arial"/>
      <family val="2"/>
    </font>
    <font>
      <sz val="8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10"/>
      <name val="Arial"/>
      <family val="2"/>
    </font>
    <font>
      <b/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  <font>
      <b/>
      <sz val="9"/>
      <color indexed="8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Calibri"/>
      <family val="3"/>
      <charset val="129"/>
    </font>
    <font>
      <b/>
      <sz val="10"/>
      <name val="맑은 고딕"/>
      <family val="3"/>
      <charset val="129"/>
    </font>
    <font>
      <b/>
      <sz val="10"/>
      <name val="Calibri"/>
      <family val="2"/>
    </font>
    <font>
      <b/>
      <sz val="10"/>
      <name val="맑은 고딕"/>
      <family val="2"/>
      <charset val="129"/>
    </font>
    <font>
      <b/>
      <sz val="10"/>
      <color rgb="FF000000"/>
      <name val="Calibri"/>
      <family val="2"/>
    </font>
    <font>
      <b/>
      <sz val="11"/>
      <color rgb="FF0000FF"/>
      <name val="Calibri"/>
      <family val="2"/>
    </font>
    <font>
      <b/>
      <sz val="12"/>
      <color indexed="8"/>
      <name val="Calibri"/>
      <family val="2"/>
    </font>
    <font>
      <sz val="10"/>
      <color theme="1"/>
      <name val="나눔고딕"/>
      <family val="2"/>
      <charset val="129"/>
    </font>
    <font>
      <sz val="11"/>
      <color theme="1"/>
      <name val="맑은 고딕"/>
      <family val="2"/>
      <scheme val="minor"/>
    </font>
    <font>
      <u/>
      <sz val="10"/>
      <color theme="10"/>
      <name val="Arial"/>
      <family val="2"/>
    </font>
  </fonts>
  <fills count="9">
    <fill>
      <patternFill patternType="none"/>
    </fill>
    <fill>
      <patternFill patternType="gray125"/>
    </fill>
    <fill>
      <patternFill patternType="none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</borders>
  <cellStyleXfs count="30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6" fillId="2" borderId="0"/>
    <xf numFmtId="42" fontId="6" fillId="2" borderId="0" applyFont="0" applyFill="0" applyBorder="0" applyAlignment="0" applyProtection="0"/>
    <xf numFmtId="41" fontId="6" fillId="2" borderId="0" applyFont="0" applyFill="0" applyBorder="0" applyAlignment="0" applyProtection="0">
      <alignment vertical="center"/>
    </xf>
    <xf numFmtId="0" fontId="4" fillId="2" borderId="0">
      <alignment vertical="center"/>
    </xf>
    <xf numFmtId="41" fontId="4" fillId="2" borderId="0" applyFont="0" applyFill="0" applyBorder="0" applyAlignment="0" applyProtection="0">
      <alignment vertical="center"/>
    </xf>
    <xf numFmtId="42" fontId="4" fillId="2" borderId="0" applyFont="0" applyFill="0" applyBorder="0" applyAlignment="0" applyProtection="0">
      <alignment vertical="center"/>
    </xf>
    <xf numFmtId="42" fontId="6" fillId="2" borderId="0" applyFont="0" applyFill="0" applyBorder="0" applyAlignment="0" applyProtection="0"/>
    <xf numFmtId="41" fontId="6" fillId="2" borderId="0" applyFont="0" applyFill="0" applyBorder="0" applyAlignment="0" applyProtection="0">
      <alignment vertical="center"/>
    </xf>
    <xf numFmtId="0" fontId="24" fillId="2" borderId="0">
      <alignment vertical="center"/>
    </xf>
    <xf numFmtId="41" fontId="24" fillId="2" borderId="0" applyFont="0" applyFill="0" applyBorder="0" applyAlignment="0" applyProtection="0">
      <alignment vertical="center"/>
    </xf>
    <xf numFmtId="0" fontId="1" fillId="2" borderId="0">
      <alignment vertical="center"/>
    </xf>
    <xf numFmtId="0" fontId="25" fillId="2" borderId="0"/>
    <xf numFmtId="0" fontId="6" fillId="2" borderId="0"/>
    <xf numFmtId="42" fontId="6" fillId="2" borderId="0" applyFont="0" applyFill="0" applyBorder="0" applyAlignment="0" applyProtection="0"/>
    <xf numFmtId="41" fontId="6" fillId="2" borderId="0">
      <alignment vertical="top"/>
    </xf>
    <xf numFmtId="0" fontId="26" fillId="2" borderId="0" applyNumberFormat="0" applyFill="0" applyBorder="0" applyAlignment="0" applyProtection="0"/>
    <xf numFmtId="0" fontId="4" fillId="2" borderId="0">
      <alignment vertical="center"/>
    </xf>
    <xf numFmtId="41" fontId="4" fillId="2" borderId="0" applyFont="0" applyFill="0" applyBorder="0" applyAlignment="0" applyProtection="0">
      <alignment vertical="center"/>
    </xf>
    <xf numFmtId="42" fontId="4" fillId="2" borderId="0" applyFont="0" applyFill="0" applyBorder="0" applyAlignment="0" applyProtection="0">
      <alignment vertical="center"/>
    </xf>
    <xf numFmtId="42" fontId="6" fillId="2" borderId="0" applyFont="0" applyFill="0" applyBorder="0" applyAlignment="0" applyProtection="0"/>
    <xf numFmtId="41" fontId="6" fillId="2" borderId="0" applyFont="0" applyFill="0" applyBorder="0" applyAlignment="0" applyProtection="0">
      <alignment vertical="center"/>
    </xf>
    <xf numFmtId="41" fontId="24" fillId="2" borderId="0" applyFont="0" applyFill="0" applyBorder="0" applyAlignment="0" applyProtection="0">
      <alignment vertical="center"/>
    </xf>
    <xf numFmtId="0" fontId="1" fillId="2" borderId="0">
      <alignment vertical="center"/>
    </xf>
    <xf numFmtId="42" fontId="6" fillId="2" borderId="0" applyFont="0" applyFill="0" applyBorder="0" applyAlignment="0" applyProtection="0"/>
    <xf numFmtId="41" fontId="6" fillId="2" borderId="0">
      <alignment vertical="top"/>
    </xf>
    <xf numFmtId="0" fontId="4" fillId="2" borderId="0">
      <alignment vertical="center"/>
    </xf>
    <xf numFmtId="0" fontId="4" fillId="2" borderId="0">
      <alignment vertical="center"/>
    </xf>
  </cellStyleXfs>
  <cellXfs count="79">
    <xf numFmtId="0" fontId="0" fillId="0" borderId="0" xfId="0">
      <alignment vertical="center"/>
    </xf>
    <xf numFmtId="0" fontId="2" fillId="3" borderId="0" xfId="0" applyFont="1" applyFill="1" applyAlignment="1"/>
    <xf numFmtId="0" fontId="8" fillId="4" borderId="1" xfId="3" applyFont="1" applyFill="1" applyBorder="1" applyAlignment="1">
      <alignment horizontal="center" vertical="center"/>
    </xf>
    <xf numFmtId="0" fontId="10" fillId="4" borderId="1" xfId="3" applyFont="1" applyFill="1" applyBorder="1" applyAlignment="1">
      <alignment horizontal="center" vertical="center" wrapText="1"/>
    </xf>
    <xf numFmtId="0" fontId="11" fillId="5" borderId="1" xfId="3" applyFont="1" applyFill="1" applyBorder="1" applyAlignment="1">
      <alignment horizontal="center" vertical="center"/>
    </xf>
    <xf numFmtId="42" fontId="11" fillId="5" borderId="1" xfId="4" applyFont="1" applyFill="1" applyBorder="1" applyAlignment="1">
      <alignment horizontal="right" vertical="center"/>
    </xf>
    <xf numFmtId="41" fontId="8" fillId="4" borderId="1" xfId="5" applyFont="1" applyFill="1" applyBorder="1" applyAlignment="1">
      <alignment horizontal="center" vertical="center"/>
    </xf>
    <xf numFmtId="180" fontId="8" fillId="4" borderId="1" xfId="4" applyNumberFormat="1" applyFont="1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 applyAlignment="1">
      <alignment horizontal="left" vertical="center"/>
    </xf>
    <xf numFmtId="0" fontId="0" fillId="0" borderId="9" xfId="0" applyBorder="1">
      <alignment vertical="center"/>
    </xf>
    <xf numFmtId="0" fontId="0" fillId="0" borderId="10" xfId="0" applyBorder="1" applyAlignment="1">
      <alignment horizontal="left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 applyAlignment="1">
      <alignment horizontal="left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3" xfId="0" applyBorder="1" applyAlignment="1">
      <alignment horizontal="center" vertical="center"/>
    </xf>
    <xf numFmtId="26" fontId="0" fillId="0" borderId="14" xfId="0" applyNumberFormat="1" applyBorder="1" applyAlignment="1">
      <alignment horizontal="center" vertical="center"/>
    </xf>
    <xf numFmtId="26" fontId="0" fillId="0" borderId="8" xfId="0" applyNumberFormat="1" applyBorder="1" applyAlignment="1">
      <alignment horizontal="center" vertical="center"/>
    </xf>
    <xf numFmtId="26" fontId="0" fillId="0" borderId="10" xfId="0" applyNumberFormat="1" applyBorder="1" applyAlignment="1">
      <alignment horizontal="center" vertical="center"/>
    </xf>
    <xf numFmtId="178" fontId="0" fillId="0" borderId="15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8" fontId="0" fillId="0" borderId="7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8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3" fillId="0" borderId="13" xfId="0" applyFont="1" applyBorder="1" applyAlignment="1">
      <alignment horizontal="right" vertical="center"/>
    </xf>
    <xf numFmtId="0" fontId="12" fillId="6" borderId="18" xfId="0" applyFont="1" applyFill="1" applyBorder="1">
      <alignment vertical="center"/>
    </xf>
    <xf numFmtId="0" fontId="12" fillId="6" borderId="19" xfId="0" applyFont="1" applyFill="1" applyBorder="1">
      <alignment vertical="center"/>
    </xf>
    <xf numFmtId="0" fontId="12" fillId="6" borderId="20" xfId="0" applyFont="1" applyFill="1" applyBorder="1">
      <alignment vertical="center"/>
    </xf>
    <xf numFmtId="0" fontId="12" fillId="6" borderId="18" xfId="0" applyFont="1" applyFill="1" applyBorder="1" applyAlignment="1">
      <alignment horizontal="center" vertical="center"/>
    </xf>
    <xf numFmtId="0" fontId="12" fillId="6" borderId="19" xfId="0" applyFont="1" applyFill="1" applyBorder="1" applyAlignment="1">
      <alignment horizontal="center" vertical="center"/>
    </xf>
    <xf numFmtId="0" fontId="12" fillId="6" borderId="20" xfId="0" applyFont="1" applyFill="1" applyBorder="1" applyAlignment="1">
      <alignment horizontal="center" vertical="center"/>
    </xf>
    <xf numFmtId="0" fontId="2" fillId="7" borderId="0" xfId="0" applyFont="1" applyFill="1" applyAlignment="1"/>
    <xf numFmtId="176" fontId="2" fillId="7" borderId="0" xfId="0" applyNumberFormat="1" applyFont="1" applyFill="1" applyAlignment="1"/>
    <xf numFmtId="179" fontId="10" fillId="0" borderId="0" xfId="0" applyNumberFormat="1" applyFont="1">
      <alignment vertical="center"/>
    </xf>
    <xf numFmtId="179" fontId="10" fillId="8" borderId="1" xfId="0" applyNumberFormat="1" applyFont="1" applyFill="1" applyBorder="1">
      <alignment vertical="center"/>
    </xf>
    <xf numFmtId="0" fontId="6" fillId="2" borderId="0" xfId="3"/>
    <xf numFmtId="0" fontId="8" fillId="2" borderId="5" xfId="3" applyFont="1" applyBorder="1" applyAlignment="1">
      <alignment vertical="center"/>
    </xf>
    <xf numFmtId="0" fontId="11" fillId="2" borderId="0" xfId="3" applyFont="1" applyAlignment="1">
      <alignment vertical="center"/>
    </xf>
    <xf numFmtId="0" fontId="11" fillId="2" borderId="6" xfId="3" applyFont="1" applyBorder="1" applyAlignment="1">
      <alignment vertical="center"/>
    </xf>
    <xf numFmtId="176" fontId="3" fillId="0" borderId="21" xfId="0" applyNumberFormat="1" applyFont="1" applyBorder="1" applyAlignment="1"/>
    <xf numFmtId="0" fontId="15" fillId="0" borderId="0" xfId="0" applyFont="1">
      <alignment vertical="center"/>
    </xf>
    <xf numFmtId="176" fontId="15" fillId="0" borderId="0" xfId="0" applyNumberFormat="1" applyFont="1">
      <alignment vertical="center"/>
    </xf>
    <xf numFmtId="0" fontId="16" fillId="0" borderId="0" xfId="0" applyFont="1">
      <alignment vertical="center"/>
    </xf>
    <xf numFmtId="179" fontId="15" fillId="0" borderId="21" xfId="1" applyNumberFormat="1" applyFont="1" applyBorder="1">
      <alignment vertical="center"/>
    </xf>
    <xf numFmtId="179" fontId="15" fillId="0" borderId="0" xfId="1" applyNumberFormat="1" applyFont="1" applyBorder="1">
      <alignment vertical="center"/>
    </xf>
    <xf numFmtId="176" fontId="3" fillId="0" borderId="21" xfId="0" applyNumberFormat="1" applyFont="1" applyBorder="1" applyAlignment="1">
      <alignment horizontal="center"/>
    </xf>
    <xf numFmtId="177" fontId="19" fillId="0" borderId="17" xfId="2" applyNumberFormat="1" applyFont="1" applyFill="1" applyBorder="1" applyAlignment="1">
      <alignment horizontal="center" vertical="center" wrapText="1"/>
    </xf>
    <xf numFmtId="177" fontId="17" fillId="0" borderId="17" xfId="2" applyNumberFormat="1" applyFont="1" applyFill="1" applyBorder="1" applyAlignment="1">
      <alignment horizontal="center" vertical="center" wrapText="1"/>
    </xf>
    <xf numFmtId="0" fontId="22" fillId="3" borderId="0" xfId="0" applyFont="1" applyFill="1" applyAlignment="1">
      <alignment horizontal="right" vertical="center"/>
    </xf>
    <xf numFmtId="179" fontId="16" fillId="3" borderId="1" xfId="1" applyNumberFormat="1" applyFont="1" applyFill="1" applyBorder="1">
      <alignment vertical="center"/>
    </xf>
    <xf numFmtId="181" fontId="3" fillId="0" borderId="21" xfId="0" applyNumberFormat="1" applyFont="1" applyBorder="1" applyAlignment="1"/>
    <xf numFmtId="182" fontId="22" fillId="3" borderId="0" xfId="1" applyNumberFormat="1" applyFont="1" applyFill="1">
      <alignment vertical="center"/>
    </xf>
    <xf numFmtId="0" fontId="3" fillId="0" borderId="0" xfId="0" applyFont="1" applyAlignment="1"/>
    <xf numFmtId="3" fontId="3" fillId="0" borderId="0" xfId="0" applyNumberFormat="1" applyFont="1" applyAlignment="1"/>
    <xf numFmtId="4" fontId="3" fillId="0" borderId="0" xfId="0" applyNumberFormat="1" applyFont="1" applyAlignment="1"/>
    <xf numFmtId="0" fontId="6" fillId="2" borderId="0" xfId="3" applyAlignment="1">
      <alignment horizontal="left"/>
    </xf>
    <xf numFmtId="0" fontId="0" fillId="0" borderId="24" xfId="0" applyBorder="1" applyAlignment="1">
      <alignment horizontal="left" vertical="center"/>
    </xf>
    <xf numFmtId="0" fontId="0" fillId="0" borderId="25" xfId="0" applyBorder="1">
      <alignment vertical="center"/>
    </xf>
    <xf numFmtId="0" fontId="0" fillId="3" borderId="0" xfId="0" applyFill="1">
      <alignment vertical="center"/>
    </xf>
    <xf numFmtId="183" fontId="0" fillId="0" borderId="0" xfId="0" applyNumberFormat="1" applyAlignment="1">
      <alignment horizontal="center" vertical="center"/>
    </xf>
    <xf numFmtId="14" fontId="3" fillId="0" borderId="0" xfId="0" applyNumberFormat="1" applyFont="1" applyAlignment="1"/>
    <xf numFmtId="0" fontId="8" fillId="4" borderId="1" xfId="3" applyFont="1" applyFill="1" applyBorder="1" applyAlignment="1">
      <alignment horizontal="center" vertical="center"/>
    </xf>
    <xf numFmtId="41" fontId="8" fillId="4" borderId="1" xfId="5" applyFont="1" applyFill="1" applyBorder="1" applyAlignment="1">
      <alignment vertical="center"/>
    </xf>
    <xf numFmtId="0" fontId="14" fillId="2" borderId="2" xfId="3" applyFont="1" applyBorder="1" applyAlignment="1">
      <alignment horizontal="center" vertical="center"/>
    </xf>
    <xf numFmtId="0" fontId="14" fillId="2" borderId="3" xfId="3" applyFont="1" applyBorder="1" applyAlignment="1">
      <alignment horizontal="center" vertical="center"/>
    </xf>
    <xf numFmtId="0" fontId="14" fillId="2" borderId="4" xfId="3" applyFont="1" applyBorder="1" applyAlignment="1">
      <alignment horizontal="center" vertical="center"/>
    </xf>
    <xf numFmtId="0" fontId="8" fillId="4" borderId="1" xfId="3" applyFont="1" applyFill="1" applyBorder="1" applyAlignment="1">
      <alignment horizontal="distributed" vertical="center" indent="2"/>
    </xf>
    <xf numFmtId="0" fontId="9" fillId="2" borderId="1" xfId="3" applyFont="1" applyBorder="1"/>
    <xf numFmtId="0" fontId="11" fillId="5" borderId="1" xfId="3" applyFont="1" applyFill="1" applyBorder="1" applyAlignment="1">
      <alignment horizontal="center" vertical="center"/>
    </xf>
    <xf numFmtId="41" fontId="11" fillId="5" borderId="1" xfId="1" applyFont="1" applyFill="1" applyBorder="1" applyAlignment="1">
      <alignment horizontal="center" vertical="center"/>
    </xf>
    <xf numFmtId="178" fontId="23" fillId="3" borderId="22" xfId="1" applyNumberFormat="1" applyFont="1" applyFill="1" applyBorder="1" applyAlignment="1">
      <alignment horizontal="center" vertical="center"/>
    </xf>
    <xf numFmtId="178" fontId="23" fillId="3" borderId="23" xfId="1" applyNumberFormat="1" applyFont="1" applyFill="1" applyBorder="1" applyAlignment="1">
      <alignment horizontal="center" vertical="center"/>
    </xf>
    <xf numFmtId="14" fontId="15" fillId="0" borderId="0" xfId="0" applyNumberFormat="1" applyFont="1">
      <alignment vertical="center"/>
    </xf>
    <xf numFmtId="14" fontId="19" fillId="0" borderId="17" xfId="2" applyNumberFormat="1" applyFont="1" applyFill="1" applyBorder="1" applyAlignment="1">
      <alignment horizontal="center" vertical="center" wrapText="1"/>
    </xf>
    <xf numFmtId="14" fontId="3" fillId="0" borderId="21" xfId="0" applyNumberFormat="1" applyFont="1" applyBorder="1" applyAlignment="1"/>
  </cellXfs>
  <cellStyles count="30">
    <cellStyle name="쉼표 [0]" xfId="1" builtinId="6"/>
    <cellStyle name="쉼표 [0] 10" xfId="12" xr:uid="{2567FECE-A2B1-4E09-970C-BAA16F7163F0}"/>
    <cellStyle name="쉼표 [0] 10 2" xfId="24" xr:uid="{2567FECE-A2B1-4E09-970C-BAA16F7163F0}"/>
    <cellStyle name="쉼표 [0] 2" xfId="5" xr:uid="{93E31630-47FA-4F78-AD6F-B707D20D982F}"/>
    <cellStyle name="쉼표 [0] 2 2" xfId="17" xr:uid="{7C618CCA-2EFE-4538-A553-77C066481225}"/>
    <cellStyle name="쉼표 [0] 2 2 2" xfId="27" xr:uid="{7C618CCA-2EFE-4538-A553-77C066481225}"/>
    <cellStyle name="쉼표 [0] 2 3" xfId="23" xr:uid="{93E31630-47FA-4F78-AD6F-B707D20D982F}"/>
    <cellStyle name="쉼표 [0] 2 4" xfId="10" xr:uid="{93E31630-47FA-4F78-AD6F-B707D20D982F}"/>
    <cellStyle name="쉼표 [0] 3" xfId="20" xr:uid="{00000000-0005-0000-0000-00003A000000}"/>
    <cellStyle name="쉼표 [0] 4" xfId="7" xr:uid="{00000000-0005-0000-0000-000032000000}"/>
    <cellStyle name="통화 [0]" xfId="2" builtinId="7"/>
    <cellStyle name="통화 [0] 2" xfId="4" xr:uid="{BDFD6542-D311-45CE-9118-2366D42BEE32}"/>
    <cellStyle name="통화 [0] 2 2" xfId="16" xr:uid="{68194CC2-4956-45CB-936B-D82FC1CE5240}"/>
    <cellStyle name="통화 [0] 2 2 2" xfId="26" xr:uid="{68194CC2-4956-45CB-936B-D82FC1CE5240}"/>
    <cellStyle name="통화 [0] 2 3" xfId="22" xr:uid="{BDFD6542-D311-45CE-9118-2366D42BEE32}"/>
    <cellStyle name="통화 [0] 2 4" xfId="9" xr:uid="{BDFD6542-D311-45CE-9118-2366D42BEE32}"/>
    <cellStyle name="통화 [0] 3" xfId="21" xr:uid="{00000000-0005-0000-0000-00003E000000}"/>
    <cellStyle name="통화 [0] 4" xfId="8" xr:uid="{00000000-0005-0000-0000-00003A000000}"/>
    <cellStyle name="표준" xfId="0" builtinId="0"/>
    <cellStyle name="표준 153" xfId="11" xr:uid="{5EF0727E-FBD0-424C-8F5A-89DF272C18DA}"/>
    <cellStyle name="표준 2" xfId="3" xr:uid="{8BE568B7-7513-49DF-8CF1-F4105C9B31C7}"/>
    <cellStyle name="표준 2 2 2" xfId="15" xr:uid="{418DC714-2946-419C-BB2A-A0425052C9AD}"/>
    <cellStyle name="표준 3" xfId="14" xr:uid="{00000000-0005-0000-0000-000035000000}"/>
    <cellStyle name="표준 3 2" xfId="13" xr:uid="{5635EBE0-EF00-4292-96DA-1982EEF37153}"/>
    <cellStyle name="표준 3 2 2" xfId="25" xr:uid="{5635EBE0-EF00-4292-96DA-1982EEF37153}"/>
    <cellStyle name="표준 4" xfId="28" xr:uid="{00000000-0005-0000-0000-00003A000000}"/>
    <cellStyle name="표준 5" xfId="19" xr:uid="{00000000-0005-0000-0000-000041000000}"/>
    <cellStyle name="표준 6" xfId="6" xr:uid="{00000000-0005-0000-0000-000040000000}"/>
    <cellStyle name="표준 7" xfId="29" xr:uid="{00000000-0005-0000-0000-000049000000}"/>
    <cellStyle name="하이퍼링크 2" xfId="18" xr:uid="{B5BF1866-4F65-44EC-805F-F06478EE6D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72390</xdr:colOff>
      <xdr:row>5</xdr:row>
      <xdr:rowOff>72390</xdr:rowOff>
    </xdr:from>
    <xdr:to>
      <xdr:col>5</xdr:col>
      <xdr:colOff>284264</xdr:colOff>
      <xdr:row>8</xdr:row>
      <xdr:rowOff>224893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1682EFD-00AD-4AF7-9D7A-296839B8B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" y="1786890"/>
          <a:ext cx="4844834" cy="11812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79935-0E1A-4035-9920-F723825F995D}">
  <sheetPr>
    <tabColor theme="1"/>
  </sheetPr>
  <dimension ref="A1:H5"/>
  <sheetViews>
    <sheetView showGridLines="0" tabSelected="1" view="pageBreakPreview" zoomScaleNormal="100" zoomScaleSheetLayoutView="100" workbookViewId="0">
      <selection activeCell="K9" sqref="K9"/>
    </sheetView>
  </sheetViews>
  <sheetFormatPr defaultColWidth="8.69921875" defaultRowHeight="27" customHeight="1" x14ac:dyDescent="0.25"/>
  <cols>
    <col min="1" max="1" width="8.19921875" style="39" bestFit="1" customWidth="1"/>
    <col min="2" max="5" width="13.09765625" style="39" customWidth="1"/>
    <col min="6" max="6" width="16.59765625" style="39" customWidth="1"/>
    <col min="7" max="7" width="8.19921875" style="39" bestFit="1" customWidth="1"/>
    <col min="8" max="8" width="14.69921875" style="39" bestFit="1" customWidth="1"/>
    <col min="9" max="9" width="6.8984375" style="39" customWidth="1"/>
    <col min="10" max="16384" width="8.69921875" style="39"/>
  </cols>
  <sheetData>
    <row r="1" spans="1:8" ht="27" customHeight="1" thickBot="1" x14ac:dyDescent="0.3">
      <c r="A1" s="67" t="str">
        <f>"INVOICE -  YK JUNG (FR)  "&amp;TEXT(DATE(2025,9,30),"yyyy.mm")</f>
        <v>INVOICE -  YK JUNG (FR)  2025.09</v>
      </c>
      <c r="B1" s="68"/>
      <c r="C1" s="68"/>
      <c r="D1" s="68"/>
      <c r="E1" s="68"/>
      <c r="F1" s="68"/>
      <c r="G1" s="68"/>
      <c r="H1" s="69"/>
    </row>
    <row r="2" spans="1:8" ht="27" customHeight="1" x14ac:dyDescent="0.25">
      <c r="A2" s="40" t="s">
        <v>44</v>
      </c>
      <c r="B2" s="41"/>
      <c r="C2" s="41"/>
      <c r="D2" s="41"/>
      <c r="E2" s="41"/>
      <c r="F2" s="41"/>
      <c r="G2" s="41"/>
      <c r="H2" s="42"/>
    </row>
    <row r="3" spans="1:8" ht="27" customHeight="1" x14ac:dyDescent="0.25">
      <c r="A3" s="70" t="s">
        <v>45</v>
      </c>
      <c r="B3" s="71"/>
      <c r="C3" s="65" t="s">
        <v>46</v>
      </c>
      <c r="D3" s="65"/>
      <c r="E3" s="2" t="s">
        <v>47</v>
      </c>
      <c r="F3" s="2" t="s">
        <v>48</v>
      </c>
      <c r="G3" s="2" t="s">
        <v>49</v>
      </c>
      <c r="H3" s="3" t="s">
        <v>50</v>
      </c>
    </row>
    <row r="4" spans="1:8" ht="27" customHeight="1" x14ac:dyDescent="0.25">
      <c r="A4" s="72" t="s">
        <v>51</v>
      </c>
      <c r="B4" s="72"/>
      <c r="C4" s="73">
        <v>59</v>
      </c>
      <c r="D4" s="73"/>
      <c r="E4" s="4"/>
      <c r="F4" s="5"/>
      <c r="G4" s="4"/>
      <c r="H4" s="37">
        <f>LIST!X3</f>
        <v>358.55999999999989</v>
      </c>
    </row>
    <row r="5" spans="1:8" ht="27" customHeight="1" x14ac:dyDescent="0.25">
      <c r="A5" s="65" t="s">
        <v>52</v>
      </c>
      <c r="B5" s="65"/>
      <c r="C5" s="66"/>
      <c r="D5" s="66"/>
      <c r="E5" s="6"/>
      <c r="F5" s="7"/>
      <c r="G5" s="7"/>
      <c r="H5" s="38">
        <f>SUM(H4:H4)</f>
        <v>358.55999999999989</v>
      </c>
    </row>
  </sheetData>
  <mergeCells count="7">
    <mergeCell ref="A5:B5"/>
    <mergeCell ref="C5:D5"/>
    <mergeCell ref="A1:H1"/>
    <mergeCell ref="A3:B3"/>
    <mergeCell ref="C3:D3"/>
    <mergeCell ref="A4:B4"/>
    <mergeCell ref="C4:D4"/>
  </mergeCells>
  <phoneticPr fontId="5" type="noConversion"/>
  <pageMargins left="0.7" right="0.7" top="0.75" bottom="0.75" header="0.3" footer="0.3"/>
  <pageSetup paperSize="9" scale="6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1:BG52"/>
  <sheetViews>
    <sheetView showGridLines="0" zoomScale="85" zoomScaleNormal="85" workbookViewId="0">
      <selection activeCell="C1" sqref="C1:C1048576"/>
    </sheetView>
  </sheetViews>
  <sheetFormatPr defaultColWidth="8.69921875" defaultRowHeight="14.4" outlineLevelCol="1" x14ac:dyDescent="0.4"/>
  <cols>
    <col min="1" max="1" width="3" style="44" customWidth="1"/>
    <col min="2" max="2" width="4.09765625" style="44" bestFit="1" customWidth="1"/>
    <col min="3" max="3" width="9.69921875" style="76" bestFit="1" customWidth="1"/>
    <col min="4" max="4" width="12" style="44" bestFit="1" customWidth="1"/>
    <col min="5" max="5" width="12.5" style="44" bestFit="1" customWidth="1"/>
    <col min="6" max="6" width="9" style="44" bestFit="1" customWidth="1"/>
    <col min="7" max="7" width="15.3984375" style="44" customWidth="1"/>
    <col min="8" max="8" width="8.09765625" style="44" bestFit="1" customWidth="1"/>
    <col min="9" max="9" width="5.19921875" style="44" bestFit="1" customWidth="1"/>
    <col min="10" max="10" width="5.8984375" style="44" bestFit="1" customWidth="1"/>
    <col min="11" max="12" width="5.69921875" style="44" bestFit="1" customWidth="1"/>
    <col min="13" max="13" width="12.3984375" style="44" customWidth="1"/>
    <col min="14" max="23" width="12.69921875" style="44" customWidth="1"/>
    <col min="24" max="24" width="14.8984375" style="44" customWidth="1"/>
    <col min="25" max="25" width="2.8984375" style="44" customWidth="1"/>
    <col min="26" max="26" width="10.59765625" style="44" bestFit="1" customWidth="1" outlineLevel="1"/>
    <col min="27" max="27" width="5" style="44" bestFit="1" customWidth="1" outlineLevel="1"/>
    <col min="28" max="28" width="11.59765625" style="44" bestFit="1" customWidth="1" outlineLevel="1"/>
    <col min="29" max="29" width="12.69921875" style="44" bestFit="1" customWidth="1" outlineLevel="1"/>
    <col min="30" max="30" width="11.69921875" style="44" bestFit="1" customWidth="1" outlineLevel="1"/>
    <col min="31" max="31" width="11.19921875" style="44" bestFit="1" customWidth="1" outlineLevel="1"/>
    <col min="32" max="32" width="9.8984375" style="44" bestFit="1" customWidth="1" outlineLevel="1"/>
    <col min="33" max="33" width="33.3984375" style="44" bestFit="1" customWidth="1" outlineLevel="1"/>
    <col min="34" max="34" width="4.8984375" style="44" bestFit="1" customWidth="1" outlineLevel="1"/>
    <col min="35" max="35" width="5.8984375" style="44" bestFit="1" customWidth="1" outlineLevel="1"/>
    <col min="36" max="36" width="5.69921875" style="44" bestFit="1" customWidth="1" outlineLevel="1"/>
    <col min="37" max="37" width="5.59765625" style="44" bestFit="1" customWidth="1" outlineLevel="1"/>
    <col min="38" max="38" width="14.09765625" style="44" bestFit="1" customWidth="1" outlineLevel="1"/>
    <col min="39" max="39" width="11.69921875" style="44" bestFit="1" customWidth="1" outlineLevel="1"/>
    <col min="40" max="42" width="5.19921875" style="44" bestFit="1" customWidth="1" outlineLevel="1"/>
    <col min="43" max="43" width="10.59765625" style="44" bestFit="1" customWidth="1" outlineLevel="1"/>
    <col min="44" max="44" width="8.69921875" style="44" customWidth="1" outlineLevel="1"/>
    <col min="45" max="45" width="7.8984375" style="44" bestFit="1" customWidth="1" outlineLevel="1"/>
    <col min="46" max="46" width="10.59765625" style="44" bestFit="1" customWidth="1" outlineLevel="1"/>
    <col min="47" max="47" width="49" style="44" bestFit="1" customWidth="1" outlineLevel="1"/>
    <col min="48" max="48" width="11.59765625" style="44" bestFit="1" customWidth="1" outlineLevel="1"/>
    <col min="49" max="49" width="9" style="44" bestFit="1" customWidth="1" outlineLevel="1"/>
    <col min="50" max="50" width="11.59765625" style="45" bestFit="1" customWidth="1" outlineLevel="1"/>
    <col min="51" max="51" width="8.5" style="44" bestFit="1" customWidth="1" outlineLevel="1"/>
    <col min="52" max="52" width="14.3984375" style="45" bestFit="1" customWidth="1" outlineLevel="1"/>
    <col min="53" max="53" width="6.69921875" style="44" bestFit="1" customWidth="1" outlineLevel="1"/>
    <col min="54" max="54" width="8.09765625" style="44" bestFit="1" customWidth="1" outlineLevel="1"/>
    <col min="55" max="55" width="10.09765625" style="44" bestFit="1" customWidth="1" outlineLevel="1"/>
    <col min="56" max="56" width="7" style="44" bestFit="1" customWidth="1" outlineLevel="1"/>
    <col min="57" max="57" width="9.5" style="44" bestFit="1" customWidth="1" outlineLevel="1"/>
    <col min="58" max="58" width="8.69921875" style="44" customWidth="1" outlineLevel="1"/>
    <col min="59" max="59" width="7" style="44" bestFit="1" customWidth="1" outlineLevel="1"/>
    <col min="60" max="16384" width="8.69921875" style="44"/>
  </cols>
  <sheetData>
    <row r="1" spans="2:59" x14ac:dyDescent="0.25">
      <c r="X1" s="52" t="s">
        <v>62</v>
      </c>
      <c r="Z1" s="59">
        <v>1181039</v>
      </c>
    </row>
    <row r="2" spans="2:59" x14ac:dyDescent="0.4">
      <c r="X2" s="55">
        <v>1635.95</v>
      </c>
    </row>
    <row r="3" spans="2:59" ht="15.6" x14ac:dyDescent="0.4">
      <c r="B3" s="74" t="s">
        <v>82</v>
      </c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53">
        <f t="shared" ref="N3:X3" si="0">SUBTOTAL(9,N$5:N$6282)</f>
        <v>348.95999999999992</v>
      </c>
      <c r="O3" s="53">
        <f t="shared" si="0"/>
        <v>9.6</v>
      </c>
      <c r="P3" s="53">
        <f t="shared" si="0"/>
        <v>0</v>
      </c>
      <c r="Q3" s="53">
        <f t="shared" si="0"/>
        <v>0</v>
      </c>
      <c r="R3" s="53">
        <f t="shared" si="0"/>
        <v>0</v>
      </c>
      <c r="S3" s="53">
        <f t="shared" si="0"/>
        <v>0</v>
      </c>
      <c r="T3" s="53">
        <f t="shared" si="0"/>
        <v>0</v>
      </c>
      <c r="U3" s="53">
        <f t="shared" si="0"/>
        <v>0</v>
      </c>
      <c r="V3" s="53">
        <f t="shared" si="0"/>
        <v>0</v>
      </c>
      <c r="W3" s="53">
        <f t="shared" si="0"/>
        <v>0</v>
      </c>
      <c r="X3" s="53">
        <f t="shared" si="0"/>
        <v>358.55999999999989</v>
      </c>
      <c r="Z3" s="46" t="s">
        <v>61</v>
      </c>
    </row>
    <row r="4" spans="2:59" ht="42" thickBot="1" x14ac:dyDescent="0.35">
      <c r="B4" s="50" t="s">
        <v>43</v>
      </c>
      <c r="C4" s="77" t="s">
        <v>63</v>
      </c>
      <c r="D4" s="50" t="s">
        <v>64</v>
      </c>
      <c r="E4" s="50" t="s">
        <v>41</v>
      </c>
      <c r="F4" s="50" t="s">
        <v>65</v>
      </c>
      <c r="G4" s="50" t="s">
        <v>66</v>
      </c>
      <c r="H4" s="50" t="s">
        <v>67</v>
      </c>
      <c r="I4" s="50" t="s">
        <v>68</v>
      </c>
      <c r="J4" s="50" t="s">
        <v>69</v>
      </c>
      <c r="K4" s="50" t="s">
        <v>70</v>
      </c>
      <c r="L4" s="50" t="s">
        <v>71</v>
      </c>
      <c r="M4" s="50" t="s">
        <v>41</v>
      </c>
      <c r="N4" s="50" t="s">
        <v>42</v>
      </c>
      <c r="O4" s="50" t="s">
        <v>73</v>
      </c>
      <c r="P4" s="50" t="s">
        <v>74</v>
      </c>
      <c r="Q4" s="50" t="s">
        <v>75</v>
      </c>
      <c r="R4" s="51" t="s">
        <v>80</v>
      </c>
      <c r="S4" s="50" t="s">
        <v>81</v>
      </c>
      <c r="T4" s="50" t="s">
        <v>76</v>
      </c>
      <c r="U4" s="50" t="s">
        <v>77</v>
      </c>
      <c r="V4" s="50" t="s">
        <v>78</v>
      </c>
      <c r="W4" s="50" t="s">
        <v>79</v>
      </c>
      <c r="X4" s="50" t="s">
        <v>72</v>
      </c>
      <c r="Z4" s="35" t="s">
        <v>0</v>
      </c>
      <c r="AA4" s="35" t="s">
        <v>1</v>
      </c>
      <c r="AB4" s="35" t="s">
        <v>2</v>
      </c>
      <c r="AC4" s="35" t="s">
        <v>3</v>
      </c>
      <c r="AD4" s="35" t="s">
        <v>4</v>
      </c>
      <c r="AE4" s="35" t="s">
        <v>5</v>
      </c>
      <c r="AF4" s="35" t="s">
        <v>6</v>
      </c>
      <c r="AG4" s="35" t="s">
        <v>7</v>
      </c>
      <c r="AH4" s="35" t="s">
        <v>8</v>
      </c>
      <c r="AI4" s="35" t="s">
        <v>9</v>
      </c>
      <c r="AJ4" s="35" t="s">
        <v>10</v>
      </c>
      <c r="AK4" s="1" t="s">
        <v>11</v>
      </c>
      <c r="AL4" s="35" t="s">
        <v>12</v>
      </c>
      <c r="AM4" s="1" t="s">
        <v>13</v>
      </c>
      <c r="AN4" s="35" t="s">
        <v>14</v>
      </c>
      <c r="AO4" s="35" t="s">
        <v>15</v>
      </c>
      <c r="AP4" s="35" t="s">
        <v>16</v>
      </c>
      <c r="AQ4" s="35" t="s">
        <v>17</v>
      </c>
      <c r="AR4" s="35" t="s">
        <v>18</v>
      </c>
      <c r="AS4" s="35" t="s">
        <v>19</v>
      </c>
      <c r="AT4" s="35" t="s">
        <v>20</v>
      </c>
      <c r="AU4" s="35" t="s">
        <v>21</v>
      </c>
      <c r="AV4" s="35" t="s">
        <v>22</v>
      </c>
      <c r="AW4" s="35" t="s">
        <v>23</v>
      </c>
      <c r="AX4" s="36" t="s">
        <v>37</v>
      </c>
      <c r="AY4" s="35" t="s">
        <v>24</v>
      </c>
      <c r="AZ4" s="36" t="s">
        <v>25</v>
      </c>
      <c r="BA4" s="35" t="s">
        <v>26</v>
      </c>
      <c r="BB4" s="35" t="s">
        <v>27</v>
      </c>
      <c r="BC4" s="35" t="s">
        <v>28</v>
      </c>
      <c r="BD4" s="35" t="s">
        <v>29</v>
      </c>
      <c r="BE4" s="35" t="s">
        <v>30</v>
      </c>
      <c r="BF4" s="35" t="s">
        <v>31</v>
      </c>
      <c r="BG4" s="35"/>
    </row>
    <row r="5" spans="2:59" ht="15" thickTop="1" x14ac:dyDescent="0.3">
      <c r="B5" s="43">
        <f>ROW()-4</f>
        <v>1</v>
      </c>
      <c r="C5" s="78">
        <f>Z5</f>
        <v>45902</v>
      </c>
      <c r="D5" s="43">
        <f>AB5</f>
        <v>18042707943</v>
      </c>
      <c r="E5" s="43" t="str">
        <f>AC5</f>
        <v>PFR250002398</v>
      </c>
      <c r="F5" s="43" t="str">
        <f>AD5</f>
        <v>정은</v>
      </c>
      <c r="G5" s="43" t="str">
        <f>AL5</f>
        <v>목록(Manifest)</v>
      </c>
      <c r="H5" s="43">
        <f>AM5</f>
        <v>105</v>
      </c>
      <c r="I5" s="54">
        <f>AH5</f>
        <v>1</v>
      </c>
      <c r="J5" s="54">
        <f>AI5</f>
        <v>1</v>
      </c>
      <c r="K5" s="54">
        <f>AJ5</f>
        <v>0.2</v>
      </c>
      <c r="L5" s="54">
        <f>AK5</f>
        <v>1</v>
      </c>
      <c r="M5" s="49" t="str">
        <f>AC5</f>
        <v>PFR250002398</v>
      </c>
      <c r="N5" s="47">
        <f>5.87+(CEILING(AK5/0.5,0.5)-1)*1.4</f>
        <v>7.27</v>
      </c>
      <c r="O5" s="47">
        <f>VLOOKUP(VLOOKUP(M5,$AC5:$AL5,10,0),MAPPING!$B$3:$D$9,3,0)*0.8</f>
        <v>0</v>
      </c>
      <c r="P5" s="47">
        <f>((AH5-1)*2500)/$X$2</f>
        <v>0</v>
      </c>
      <c r="Q5" s="47">
        <v>0</v>
      </c>
      <c r="R5" s="47">
        <f>(IF(VLOOKUP(VLOOKUP(AM5,MAPPING!$B$12:$D$17,2,1),MAPPING!$C$12:$E$17,2,0)=7000,0,VLOOKUP(VLOOKUP(AM5,MAPPING!$B$12:$D$17,2,1),MAPPING!$C$12:$E$17,2,0)))/$X$2</f>
        <v>0</v>
      </c>
      <c r="S5" s="47">
        <v>0</v>
      </c>
      <c r="T5" s="47">
        <v>0</v>
      </c>
      <c r="U5" s="47">
        <v>0</v>
      </c>
      <c r="V5" s="47">
        <v>0</v>
      </c>
      <c r="W5" s="47">
        <v>0</v>
      </c>
      <c r="X5" s="47">
        <f>IF(OR(ISNUMBER(SEARCH("적하삭제",AG5)),ISNUMBER(SEARCH("적하 삭제",AG5))),0,ROUND(SUM(N5:W5),2))</f>
        <v>7.27</v>
      </c>
      <c r="Y5" s="48"/>
      <c r="Z5" s="64">
        <v>45902</v>
      </c>
      <c r="AA5" s="56" t="s">
        <v>85</v>
      </c>
      <c r="AB5" s="56">
        <v>18042707943</v>
      </c>
      <c r="AC5" s="56" t="s">
        <v>95</v>
      </c>
      <c r="AD5" s="56" t="s">
        <v>96</v>
      </c>
      <c r="AE5" s="56">
        <v>1097115356</v>
      </c>
      <c r="AF5" s="56">
        <v>13596</v>
      </c>
      <c r="AG5" s="56"/>
      <c r="AH5" s="57">
        <v>1</v>
      </c>
      <c r="AI5" s="58">
        <v>1</v>
      </c>
      <c r="AJ5" s="58">
        <v>0.2</v>
      </c>
      <c r="AK5" s="58">
        <v>1</v>
      </c>
      <c r="AL5" s="56" t="s">
        <v>32</v>
      </c>
      <c r="AM5" s="58">
        <v>105</v>
      </c>
      <c r="AN5" s="56" t="s">
        <v>86</v>
      </c>
      <c r="AO5" s="56" t="s">
        <v>86</v>
      </c>
      <c r="AP5" s="56" t="s">
        <v>86</v>
      </c>
      <c r="AQ5" s="56" t="s">
        <v>86</v>
      </c>
      <c r="AR5" s="56" t="s">
        <v>86</v>
      </c>
      <c r="AS5" s="56">
        <v>2235047</v>
      </c>
      <c r="AT5" s="56" t="s">
        <v>87</v>
      </c>
      <c r="AU5" s="56" t="s">
        <v>88</v>
      </c>
      <c r="AV5" s="56"/>
      <c r="AW5" s="56" t="s">
        <v>89</v>
      </c>
      <c r="AX5" s="56">
        <v>6094373004721</v>
      </c>
      <c r="AY5" s="56"/>
      <c r="AZ5" s="56">
        <v>2025082464796620</v>
      </c>
      <c r="BA5" s="56" t="s">
        <v>93</v>
      </c>
      <c r="BB5" s="56"/>
      <c r="BC5" s="56" t="s">
        <v>87</v>
      </c>
      <c r="BD5" s="56" t="s">
        <v>90</v>
      </c>
      <c r="BE5" s="56" t="s">
        <v>91</v>
      </c>
      <c r="BF5" s="56"/>
      <c r="BG5" s="56" t="s">
        <v>92</v>
      </c>
    </row>
    <row r="6" spans="2:59" x14ac:dyDescent="0.3">
      <c r="B6" s="43">
        <f t="shared" ref="B6:B52" si="1">ROW()-4</f>
        <v>2</v>
      </c>
      <c r="C6" s="78">
        <f t="shared" ref="C6:C52" si="2">Z6</f>
        <v>45902</v>
      </c>
      <c r="D6" s="43">
        <f t="shared" ref="D6:D52" si="3">AB6</f>
        <v>18042707943</v>
      </c>
      <c r="E6" s="43" t="str">
        <f t="shared" ref="E6:E52" si="4">AC6</f>
        <v>PFR250002400</v>
      </c>
      <c r="F6" s="43" t="str">
        <f t="shared" ref="F6:F52" si="5">AD6</f>
        <v>정연화</v>
      </c>
      <c r="G6" s="43" t="str">
        <f t="shared" ref="G6:G52" si="6">AL6</f>
        <v>목록(Manifest)</v>
      </c>
      <c r="H6" s="43">
        <f t="shared" ref="H6:H52" si="7">AM6</f>
        <v>72</v>
      </c>
      <c r="I6" s="54">
        <f t="shared" ref="I6:I52" si="8">AH6</f>
        <v>1</v>
      </c>
      <c r="J6" s="54">
        <f t="shared" ref="J6:J52" si="9">AI6</f>
        <v>1</v>
      </c>
      <c r="K6" s="54">
        <f t="shared" ref="K6:K52" si="10">AJ6</f>
        <v>0.2</v>
      </c>
      <c r="L6" s="54">
        <f t="shared" ref="L6:L52" si="11">AK6</f>
        <v>1</v>
      </c>
      <c r="M6" s="49" t="str">
        <f t="shared" ref="M6:M52" si="12">AC6</f>
        <v>PFR250002400</v>
      </c>
      <c r="N6" s="47">
        <f t="shared" ref="N6:N52" si="13">5.87+(CEILING(AK6/0.5,0.5)-1)*1.4</f>
        <v>7.27</v>
      </c>
      <c r="O6" s="47">
        <f>VLOOKUP(VLOOKUP(M6,$AC6:$AL6,10,0),MAPPING!$B$3:$D$9,3,0)*0.8</f>
        <v>0</v>
      </c>
      <c r="P6" s="47">
        <f t="shared" ref="P6:P52" si="14">((AH6-1)*2500)/$X$2</f>
        <v>0</v>
      </c>
      <c r="Q6" s="47">
        <v>0</v>
      </c>
      <c r="R6" s="47">
        <f>(IF(VLOOKUP(VLOOKUP(AM6,MAPPING!$B$12:$D$17,2,1),MAPPING!$C$12:$E$17,2,0)=7000,0,VLOOKUP(VLOOKUP(AM6,MAPPING!$B$12:$D$17,2,1),MAPPING!$C$12:$E$17,2,0)))/$X$2</f>
        <v>0</v>
      </c>
      <c r="S6" s="47">
        <v>0</v>
      </c>
      <c r="T6" s="47">
        <v>0</v>
      </c>
      <c r="U6" s="47">
        <v>0</v>
      </c>
      <c r="V6" s="47">
        <v>0</v>
      </c>
      <c r="W6" s="47">
        <v>0</v>
      </c>
      <c r="X6" s="47">
        <f t="shared" ref="X6:X52" si="15">IF(OR(ISNUMBER(SEARCH("적하삭제",AG6)),ISNUMBER(SEARCH("적하 삭제",AG6))),0,ROUND(SUM(N6:W6),2))</f>
        <v>7.27</v>
      </c>
      <c r="Y6" s="48"/>
      <c r="Z6" s="64">
        <v>45902</v>
      </c>
      <c r="AA6" s="56" t="s">
        <v>85</v>
      </c>
      <c r="AB6" s="56">
        <v>18042707943</v>
      </c>
      <c r="AC6" s="56" t="s">
        <v>97</v>
      </c>
      <c r="AD6" s="56" t="s">
        <v>98</v>
      </c>
      <c r="AE6" s="56"/>
      <c r="AF6" s="56">
        <v>57761</v>
      </c>
      <c r="AG6" s="56"/>
      <c r="AH6" s="57">
        <v>1</v>
      </c>
      <c r="AI6" s="58">
        <v>1</v>
      </c>
      <c r="AJ6" s="58">
        <v>0.2</v>
      </c>
      <c r="AK6" s="58">
        <v>1</v>
      </c>
      <c r="AL6" s="56" t="s">
        <v>32</v>
      </c>
      <c r="AM6" s="58">
        <v>72</v>
      </c>
      <c r="AN6" s="56" t="s">
        <v>86</v>
      </c>
      <c r="AO6" s="56" t="s">
        <v>86</v>
      </c>
      <c r="AP6" s="56" t="s">
        <v>86</v>
      </c>
      <c r="AQ6" s="56" t="s">
        <v>86</v>
      </c>
      <c r="AR6" s="56" t="s">
        <v>86</v>
      </c>
      <c r="AS6" s="56">
        <v>2235047</v>
      </c>
      <c r="AT6" s="56" t="s">
        <v>87</v>
      </c>
      <c r="AU6" s="56" t="s">
        <v>88</v>
      </c>
      <c r="AV6" s="56"/>
      <c r="AW6" s="56" t="s">
        <v>89</v>
      </c>
      <c r="AX6" s="56">
        <v>6094373004723</v>
      </c>
      <c r="AY6" s="56"/>
      <c r="AZ6" s="56">
        <v>2025082513139260</v>
      </c>
      <c r="BA6" s="56" t="s">
        <v>93</v>
      </c>
      <c r="BB6" s="56"/>
      <c r="BC6" s="56" t="s">
        <v>87</v>
      </c>
      <c r="BD6" s="56" t="s">
        <v>90</v>
      </c>
      <c r="BE6" s="56" t="s">
        <v>91</v>
      </c>
      <c r="BF6" s="56"/>
      <c r="BG6" s="56" t="s">
        <v>92</v>
      </c>
    </row>
    <row r="7" spans="2:59" x14ac:dyDescent="0.3">
      <c r="B7" s="43">
        <f t="shared" si="1"/>
        <v>3</v>
      </c>
      <c r="C7" s="78">
        <f t="shared" si="2"/>
        <v>45902</v>
      </c>
      <c r="D7" s="43">
        <f t="shared" si="3"/>
        <v>18042707943</v>
      </c>
      <c r="E7" s="43" t="str">
        <f t="shared" si="4"/>
        <v>PFR250002401</v>
      </c>
      <c r="F7" s="43" t="str">
        <f t="shared" si="5"/>
        <v>김세원</v>
      </c>
      <c r="G7" s="43" t="str">
        <f t="shared" si="6"/>
        <v>목록(Manifest)</v>
      </c>
      <c r="H7" s="43">
        <f t="shared" si="7"/>
        <v>39</v>
      </c>
      <c r="I7" s="54">
        <f t="shared" si="8"/>
        <v>1</v>
      </c>
      <c r="J7" s="54">
        <f t="shared" si="9"/>
        <v>1</v>
      </c>
      <c r="K7" s="54">
        <f t="shared" si="10"/>
        <v>0.2</v>
      </c>
      <c r="L7" s="54">
        <f t="shared" si="11"/>
        <v>1</v>
      </c>
      <c r="M7" s="49" t="str">
        <f t="shared" si="12"/>
        <v>PFR250002401</v>
      </c>
      <c r="N7" s="47">
        <f t="shared" si="13"/>
        <v>7.27</v>
      </c>
      <c r="O7" s="47">
        <f>VLOOKUP(VLOOKUP(M7,$AC7:$AL7,10,0),MAPPING!$B$3:$D$9,3,0)*0.8</f>
        <v>0</v>
      </c>
      <c r="P7" s="47">
        <f t="shared" si="14"/>
        <v>0</v>
      </c>
      <c r="Q7" s="47">
        <v>0</v>
      </c>
      <c r="R7" s="47">
        <f>(IF(VLOOKUP(VLOOKUP(AM7,MAPPING!$B$12:$D$17,2,1),MAPPING!$C$12:$E$17,2,0)=7000,0,VLOOKUP(VLOOKUP(AM7,MAPPING!$B$12:$D$17,2,1),MAPPING!$C$12:$E$17,2,0)))/$X$2</f>
        <v>0</v>
      </c>
      <c r="S7" s="47">
        <v>0</v>
      </c>
      <c r="T7" s="47">
        <v>0</v>
      </c>
      <c r="U7" s="47">
        <v>0</v>
      </c>
      <c r="V7" s="47">
        <v>0</v>
      </c>
      <c r="W7" s="47">
        <v>0</v>
      </c>
      <c r="X7" s="47">
        <f t="shared" si="15"/>
        <v>7.27</v>
      </c>
      <c r="Y7" s="48"/>
      <c r="Z7" s="64">
        <v>45902</v>
      </c>
      <c r="AA7" s="56" t="s">
        <v>85</v>
      </c>
      <c r="AB7" s="56">
        <v>18042707943</v>
      </c>
      <c r="AC7" s="56" t="s">
        <v>99</v>
      </c>
      <c r="AD7" s="56" t="s">
        <v>100</v>
      </c>
      <c r="AE7" s="56"/>
      <c r="AF7" s="56">
        <v>13558</v>
      </c>
      <c r="AG7" s="56"/>
      <c r="AH7" s="57">
        <v>1</v>
      </c>
      <c r="AI7" s="58">
        <v>1</v>
      </c>
      <c r="AJ7" s="58">
        <v>0.2</v>
      </c>
      <c r="AK7" s="58">
        <v>1</v>
      </c>
      <c r="AL7" s="56" t="s">
        <v>32</v>
      </c>
      <c r="AM7" s="58">
        <v>39</v>
      </c>
      <c r="AN7" s="56" t="s">
        <v>86</v>
      </c>
      <c r="AO7" s="56" t="s">
        <v>86</v>
      </c>
      <c r="AP7" s="56" t="s">
        <v>86</v>
      </c>
      <c r="AQ7" s="56" t="s">
        <v>86</v>
      </c>
      <c r="AR7" s="56" t="s">
        <v>86</v>
      </c>
      <c r="AS7" s="56">
        <v>2235047</v>
      </c>
      <c r="AT7" s="56" t="s">
        <v>87</v>
      </c>
      <c r="AU7" s="56" t="s">
        <v>88</v>
      </c>
      <c r="AV7" s="56"/>
      <c r="AW7" s="56" t="s">
        <v>89</v>
      </c>
      <c r="AX7" s="56">
        <v>6094373004724</v>
      </c>
      <c r="AY7" s="56"/>
      <c r="AZ7" s="56">
        <v>2025082583320030</v>
      </c>
      <c r="BA7" s="56" t="s">
        <v>93</v>
      </c>
      <c r="BB7" s="56"/>
      <c r="BC7" s="56" t="s">
        <v>87</v>
      </c>
      <c r="BD7" s="56" t="s">
        <v>90</v>
      </c>
      <c r="BE7" s="56" t="s">
        <v>91</v>
      </c>
      <c r="BF7" s="56"/>
      <c r="BG7" s="56" t="s">
        <v>92</v>
      </c>
    </row>
    <row r="8" spans="2:59" x14ac:dyDescent="0.3">
      <c r="B8" s="43">
        <f t="shared" si="1"/>
        <v>4</v>
      </c>
      <c r="C8" s="78">
        <f t="shared" si="2"/>
        <v>45902</v>
      </c>
      <c r="D8" s="43">
        <f t="shared" si="3"/>
        <v>18042707943</v>
      </c>
      <c r="E8" s="43" t="str">
        <f t="shared" si="4"/>
        <v>PFR250002402</v>
      </c>
      <c r="F8" s="43" t="str">
        <f t="shared" si="5"/>
        <v>이영주</v>
      </c>
      <c r="G8" s="43" t="str">
        <f t="shared" si="6"/>
        <v>목록(Manifest)</v>
      </c>
      <c r="H8" s="43">
        <f t="shared" si="7"/>
        <v>42</v>
      </c>
      <c r="I8" s="54">
        <f t="shared" si="8"/>
        <v>1</v>
      </c>
      <c r="J8" s="54">
        <f t="shared" si="9"/>
        <v>1</v>
      </c>
      <c r="K8" s="54">
        <f t="shared" si="10"/>
        <v>0.2</v>
      </c>
      <c r="L8" s="54">
        <f t="shared" si="11"/>
        <v>1</v>
      </c>
      <c r="M8" s="49" t="str">
        <f t="shared" si="12"/>
        <v>PFR250002402</v>
      </c>
      <c r="N8" s="47">
        <f t="shared" si="13"/>
        <v>7.27</v>
      </c>
      <c r="O8" s="47">
        <f>VLOOKUP(VLOOKUP(M8,$AC8:$AL8,10,0),MAPPING!$B$3:$D$9,3,0)*0.8</f>
        <v>0</v>
      </c>
      <c r="P8" s="47">
        <f t="shared" si="14"/>
        <v>0</v>
      </c>
      <c r="Q8" s="47">
        <v>0</v>
      </c>
      <c r="R8" s="47">
        <f>(IF(VLOOKUP(VLOOKUP(AM8,MAPPING!$B$12:$D$17,2,1),MAPPING!$C$12:$E$17,2,0)=7000,0,VLOOKUP(VLOOKUP(AM8,MAPPING!$B$12:$D$17,2,1),MAPPING!$C$12:$E$17,2,0)))/$X$2</f>
        <v>0</v>
      </c>
      <c r="S8" s="47">
        <v>0</v>
      </c>
      <c r="T8" s="47">
        <v>0</v>
      </c>
      <c r="U8" s="47">
        <v>0</v>
      </c>
      <c r="V8" s="47">
        <v>0</v>
      </c>
      <c r="W8" s="47">
        <v>0</v>
      </c>
      <c r="X8" s="47">
        <f t="shared" si="15"/>
        <v>7.27</v>
      </c>
      <c r="Y8" s="48"/>
      <c r="Z8" s="64">
        <v>45902</v>
      </c>
      <c r="AA8" s="56" t="s">
        <v>85</v>
      </c>
      <c r="AB8" s="56">
        <v>18042707943</v>
      </c>
      <c r="AC8" s="56" t="s">
        <v>101</v>
      </c>
      <c r="AD8" s="56" t="s">
        <v>102</v>
      </c>
      <c r="AE8" s="56">
        <v>1028956520</v>
      </c>
      <c r="AF8" s="56">
        <v>48119</v>
      </c>
      <c r="AG8" s="56"/>
      <c r="AH8" s="57">
        <v>1</v>
      </c>
      <c r="AI8" s="58">
        <v>1</v>
      </c>
      <c r="AJ8" s="58">
        <v>0.2</v>
      </c>
      <c r="AK8" s="58">
        <v>1</v>
      </c>
      <c r="AL8" s="56" t="s">
        <v>32</v>
      </c>
      <c r="AM8" s="58">
        <v>42</v>
      </c>
      <c r="AN8" s="56" t="s">
        <v>86</v>
      </c>
      <c r="AO8" s="56" t="s">
        <v>86</v>
      </c>
      <c r="AP8" s="56" t="s">
        <v>86</v>
      </c>
      <c r="AQ8" s="56" t="s">
        <v>86</v>
      </c>
      <c r="AR8" s="56" t="s">
        <v>86</v>
      </c>
      <c r="AS8" s="56">
        <v>2235047</v>
      </c>
      <c r="AT8" s="56" t="s">
        <v>87</v>
      </c>
      <c r="AU8" s="56" t="s">
        <v>88</v>
      </c>
      <c r="AV8" s="56"/>
      <c r="AW8" s="56" t="s">
        <v>89</v>
      </c>
      <c r="AX8" s="56">
        <v>6094373004725</v>
      </c>
      <c r="AY8" s="56"/>
      <c r="AZ8" s="56">
        <v>2025082081433690</v>
      </c>
      <c r="BA8" s="56" t="s">
        <v>93</v>
      </c>
      <c r="BB8" s="56"/>
      <c r="BC8" s="56" t="s">
        <v>87</v>
      </c>
      <c r="BD8" s="56" t="s">
        <v>90</v>
      </c>
      <c r="BE8" s="56" t="s">
        <v>91</v>
      </c>
      <c r="BF8" s="56"/>
      <c r="BG8" s="56" t="s">
        <v>92</v>
      </c>
    </row>
    <row r="9" spans="2:59" x14ac:dyDescent="0.3">
      <c r="B9" s="43">
        <f t="shared" si="1"/>
        <v>5</v>
      </c>
      <c r="C9" s="78">
        <f t="shared" si="2"/>
        <v>45902</v>
      </c>
      <c r="D9" s="43">
        <f t="shared" si="3"/>
        <v>18042707943</v>
      </c>
      <c r="E9" s="43" t="str">
        <f t="shared" si="4"/>
        <v>PFR250002425</v>
      </c>
      <c r="F9" s="43" t="str">
        <f t="shared" si="5"/>
        <v>김재경</v>
      </c>
      <c r="G9" s="43" t="str">
        <f t="shared" si="6"/>
        <v>목록(Manifest)</v>
      </c>
      <c r="H9" s="43">
        <f t="shared" si="7"/>
        <v>65</v>
      </c>
      <c r="I9" s="54">
        <f t="shared" si="8"/>
        <v>1</v>
      </c>
      <c r="J9" s="54">
        <f t="shared" si="9"/>
        <v>1</v>
      </c>
      <c r="K9" s="54">
        <f t="shared" si="10"/>
        <v>0.2</v>
      </c>
      <c r="L9" s="54">
        <f t="shared" si="11"/>
        <v>1</v>
      </c>
      <c r="M9" s="49" t="str">
        <f t="shared" si="12"/>
        <v>PFR250002425</v>
      </c>
      <c r="N9" s="47">
        <f t="shared" si="13"/>
        <v>7.27</v>
      </c>
      <c r="O9" s="47">
        <f>VLOOKUP(VLOOKUP(M9,$AC9:$AL9,10,0),MAPPING!$B$3:$D$9,3,0)*0.8</f>
        <v>0</v>
      </c>
      <c r="P9" s="47">
        <f t="shared" si="14"/>
        <v>0</v>
      </c>
      <c r="Q9" s="47">
        <v>0</v>
      </c>
      <c r="R9" s="47">
        <f>(IF(VLOOKUP(VLOOKUP(AM9,MAPPING!$B$12:$D$17,2,1),MAPPING!$C$12:$E$17,2,0)=7000,0,VLOOKUP(VLOOKUP(AM9,MAPPING!$B$12:$D$17,2,1),MAPPING!$C$12:$E$17,2,0)))/$X$2</f>
        <v>0</v>
      </c>
      <c r="S9" s="47">
        <v>0</v>
      </c>
      <c r="T9" s="47">
        <v>0</v>
      </c>
      <c r="U9" s="47">
        <v>0</v>
      </c>
      <c r="V9" s="47">
        <v>0</v>
      </c>
      <c r="W9" s="47">
        <v>0</v>
      </c>
      <c r="X9" s="47">
        <f t="shared" si="15"/>
        <v>7.27</v>
      </c>
      <c r="Y9" s="48"/>
      <c r="Z9" s="64">
        <v>45902</v>
      </c>
      <c r="AA9" s="56" t="s">
        <v>85</v>
      </c>
      <c r="AB9" s="56">
        <v>18042707943</v>
      </c>
      <c r="AC9" s="56" t="s">
        <v>103</v>
      </c>
      <c r="AD9" s="56" t="s">
        <v>104</v>
      </c>
      <c r="AE9" s="56"/>
      <c r="AF9" s="56">
        <v>1156</v>
      </c>
      <c r="AG9" s="56"/>
      <c r="AH9" s="57">
        <v>1</v>
      </c>
      <c r="AI9" s="58">
        <v>1</v>
      </c>
      <c r="AJ9" s="58">
        <v>0.2</v>
      </c>
      <c r="AK9" s="58">
        <v>1</v>
      </c>
      <c r="AL9" s="56" t="s">
        <v>32</v>
      </c>
      <c r="AM9" s="58">
        <v>65</v>
      </c>
      <c r="AN9" s="56" t="s">
        <v>86</v>
      </c>
      <c r="AO9" s="56" t="s">
        <v>86</v>
      </c>
      <c r="AP9" s="56" t="s">
        <v>86</v>
      </c>
      <c r="AQ9" s="56" t="s">
        <v>86</v>
      </c>
      <c r="AR9" s="56" t="s">
        <v>86</v>
      </c>
      <c r="AS9" s="56">
        <v>2235047</v>
      </c>
      <c r="AT9" s="56" t="s">
        <v>87</v>
      </c>
      <c r="AU9" s="56" t="s">
        <v>88</v>
      </c>
      <c r="AV9" s="56"/>
      <c r="AW9" s="56" t="s">
        <v>89</v>
      </c>
      <c r="AX9" s="56">
        <v>6094373008739</v>
      </c>
      <c r="AY9" s="56"/>
      <c r="AZ9" s="56" t="s">
        <v>105</v>
      </c>
      <c r="BA9" s="56" t="s">
        <v>93</v>
      </c>
      <c r="BB9" s="56"/>
      <c r="BC9" s="56" t="s">
        <v>87</v>
      </c>
      <c r="BD9" s="56" t="s">
        <v>90</v>
      </c>
      <c r="BE9" s="56" t="s">
        <v>91</v>
      </c>
      <c r="BF9" s="56"/>
      <c r="BG9" s="56" t="s">
        <v>92</v>
      </c>
    </row>
    <row r="10" spans="2:59" x14ac:dyDescent="0.3">
      <c r="B10" s="43">
        <f t="shared" si="1"/>
        <v>6</v>
      </c>
      <c r="C10" s="78">
        <f t="shared" si="2"/>
        <v>45902</v>
      </c>
      <c r="D10" s="43">
        <f t="shared" si="3"/>
        <v>18042707943</v>
      </c>
      <c r="E10" s="43" t="str">
        <f t="shared" si="4"/>
        <v>PFR250002316</v>
      </c>
      <c r="F10" s="43" t="str">
        <f t="shared" si="5"/>
        <v>정시원</v>
      </c>
      <c r="G10" s="43" t="str">
        <f t="shared" si="6"/>
        <v>목록(Manifest)</v>
      </c>
      <c r="H10" s="43">
        <f t="shared" si="7"/>
        <v>85</v>
      </c>
      <c r="I10" s="54">
        <f t="shared" si="8"/>
        <v>1</v>
      </c>
      <c r="J10" s="54">
        <f t="shared" si="9"/>
        <v>1</v>
      </c>
      <c r="K10" s="54">
        <f t="shared" si="10"/>
        <v>0.2</v>
      </c>
      <c r="L10" s="54">
        <f t="shared" si="11"/>
        <v>1</v>
      </c>
      <c r="M10" s="49" t="str">
        <f t="shared" si="12"/>
        <v>PFR250002316</v>
      </c>
      <c r="N10" s="47">
        <f t="shared" si="13"/>
        <v>7.27</v>
      </c>
      <c r="O10" s="47">
        <f>VLOOKUP(VLOOKUP(M10,$AC10:$AL10,10,0),MAPPING!$B$3:$D$9,3,0)*0.8</f>
        <v>0</v>
      </c>
      <c r="P10" s="47">
        <f t="shared" si="14"/>
        <v>0</v>
      </c>
      <c r="Q10" s="47">
        <v>0</v>
      </c>
      <c r="R10" s="47">
        <f>(IF(VLOOKUP(VLOOKUP(AM10,MAPPING!$B$12:$D$17,2,1),MAPPING!$C$12:$E$17,2,0)=7000,0,VLOOKUP(VLOOKUP(AM10,MAPPING!$B$12:$D$17,2,1),MAPPING!$C$12:$E$17,2,0)))/$X$2</f>
        <v>0</v>
      </c>
      <c r="S10" s="47">
        <v>0</v>
      </c>
      <c r="T10" s="47">
        <v>0</v>
      </c>
      <c r="U10" s="47">
        <v>0</v>
      </c>
      <c r="V10" s="47">
        <v>0</v>
      </c>
      <c r="W10" s="47">
        <v>0</v>
      </c>
      <c r="X10" s="47">
        <f t="shared" si="15"/>
        <v>7.27</v>
      </c>
      <c r="Y10" s="48"/>
      <c r="Z10" s="64">
        <v>45902</v>
      </c>
      <c r="AA10" s="56" t="s">
        <v>85</v>
      </c>
      <c r="AB10" s="56">
        <v>18042707943</v>
      </c>
      <c r="AC10" s="56" t="s">
        <v>106</v>
      </c>
      <c r="AD10" s="56" t="s">
        <v>107</v>
      </c>
      <c r="AE10" s="56"/>
      <c r="AF10" s="56">
        <v>6629</v>
      </c>
      <c r="AG10" s="56"/>
      <c r="AH10" s="57">
        <v>1</v>
      </c>
      <c r="AI10" s="58">
        <v>1</v>
      </c>
      <c r="AJ10" s="58">
        <v>0.2</v>
      </c>
      <c r="AK10" s="58">
        <v>1</v>
      </c>
      <c r="AL10" s="56" t="s">
        <v>32</v>
      </c>
      <c r="AM10" s="58">
        <v>85</v>
      </c>
      <c r="AN10" s="56" t="s">
        <v>86</v>
      </c>
      <c r="AO10" s="56" t="s">
        <v>86</v>
      </c>
      <c r="AP10" s="56" t="s">
        <v>86</v>
      </c>
      <c r="AQ10" s="56" t="s">
        <v>86</v>
      </c>
      <c r="AR10" s="56" t="s">
        <v>86</v>
      </c>
      <c r="AS10" s="56">
        <v>2235047</v>
      </c>
      <c r="AT10" s="56" t="s">
        <v>87</v>
      </c>
      <c r="AU10" s="56" t="s">
        <v>88</v>
      </c>
      <c r="AV10" s="56"/>
      <c r="AW10" s="56" t="s">
        <v>89</v>
      </c>
      <c r="AX10" s="56">
        <v>6094372993798</v>
      </c>
      <c r="AY10" s="56"/>
      <c r="AZ10" s="56">
        <v>2025081285205400</v>
      </c>
      <c r="BA10" s="56" t="s">
        <v>93</v>
      </c>
      <c r="BB10" s="56"/>
      <c r="BC10" s="56" t="s">
        <v>87</v>
      </c>
      <c r="BD10" s="56" t="s">
        <v>90</v>
      </c>
      <c r="BE10" s="56" t="s">
        <v>91</v>
      </c>
      <c r="BF10" s="56"/>
      <c r="BG10" s="56" t="s">
        <v>92</v>
      </c>
    </row>
    <row r="11" spans="2:59" x14ac:dyDescent="0.3">
      <c r="B11" s="43">
        <f t="shared" si="1"/>
        <v>7</v>
      </c>
      <c r="C11" s="78">
        <f t="shared" si="2"/>
        <v>45902</v>
      </c>
      <c r="D11" s="43">
        <f t="shared" si="3"/>
        <v>18042707943</v>
      </c>
      <c r="E11" s="43" t="str">
        <f t="shared" si="4"/>
        <v>PFR250002394</v>
      </c>
      <c r="F11" s="43" t="str">
        <f t="shared" si="5"/>
        <v>박용희</v>
      </c>
      <c r="G11" s="43" t="str">
        <f t="shared" si="6"/>
        <v>목록(Manifest)</v>
      </c>
      <c r="H11" s="43">
        <f t="shared" si="7"/>
        <v>118</v>
      </c>
      <c r="I11" s="54">
        <f t="shared" si="8"/>
        <v>1</v>
      </c>
      <c r="J11" s="54">
        <f t="shared" si="9"/>
        <v>1</v>
      </c>
      <c r="K11" s="54">
        <f t="shared" si="10"/>
        <v>0.2</v>
      </c>
      <c r="L11" s="54">
        <f t="shared" si="11"/>
        <v>1</v>
      </c>
      <c r="M11" s="49" t="str">
        <f t="shared" si="12"/>
        <v>PFR250002394</v>
      </c>
      <c r="N11" s="47">
        <f t="shared" si="13"/>
        <v>7.27</v>
      </c>
      <c r="O11" s="47">
        <f>VLOOKUP(VLOOKUP(M11,$AC11:$AL11,10,0),MAPPING!$B$3:$D$9,3,0)*0.8</f>
        <v>0</v>
      </c>
      <c r="P11" s="47">
        <f t="shared" si="14"/>
        <v>0</v>
      </c>
      <c r="Q11" s="47">
        <v>0</v>
      </c>
      <c r="R11" s="47">
        <f>(IF(VLOOKUP(VLOOKUP(AM11,MAPPING!$B$12:$D$17,2,1),MAPPING!$C$12:$E$17,2,0)=7000,0,VLOOKUP(VLOOKUP(AM11,MAPPING!$B$12:$D$17,2,1),MAPPING!$C$12:$E$17,2,0)))/$X$2</f>
        <v>0</v>
      </c>
      <c r="S11" s="47">
        <v>0</v>
      </c>
      <c r="T11" s="47">
        <v>0</v>
      </c>
      <c r="U11" s="47">
        <v>0</v>
      </c>
      <c r="V11" s="47">
        <v>0</v>
      </c>
      <c r="W11" s="47">
        <v>0</v>
      </c>
      <c r="X11" s="47">
        <f t="shared" si="15"/>
        <v>7.27</v>
      </c>
      <c r="Y11" s="48"/>
      <c r="Z11" s="64">
        <v>45902</v>
      </c>
      <c r="AA11" s="56" t="s">
        <v>85</v>
      </c>
      <c r="AB11" s="56">
        <v>18042707943</v>
      </c>
      <c r="AC11" s="56" t="s">
        <v>108</v>
      </c>
      <c r="AD11" s="56" t="s">
        <v>109</v>
      </c>
      <c r="AE11" s="56">
        <v>1091090839</v>
      </c>
      <c r="AF11" s="56">
        <v>16863</v>
      </c>
      <c r="AG11" s="56"/>
      <c r="AH11" s="57">
        <v>1</v>
      </c>
      <c r="AI11" s="58">
        <v>1</v>
      </c>
      <c r="AJ11" s="58">
        <v>0.2</v>
      </c>
      <c r="AK11" s="58">
        <v>1</v>
      </c>
      <c r="AL11" s="56" t="s">
        <v>32</v>
      </c>
      <c r="AM11" s="58">
        <v>118</v>
      </c>
      <c r="AN11" s="56" t="s">
        <v>86</v>
      </c>
      <c r="AO11" s="56" t="s">
        <v>86</v>
      </c>
      <c r="AP11" s="56" t="s">
        <v>86</v>
      </c>
      <c r="AQ11" s="56" t="s">
        <v>86</v>
      </c>
      <c r="AR11" s="56" t="s">
        <v>86</v>
      </c>
      <c r="AS11" s="56">
        <v>2235047</v>
      </c>
      <c r="AT11" s="56" t="s">
        <v>87</v>
      </c>
      <c r="AU11" s="56" t="s">
        <v>88</v>
      </c>
      <c r="AV11" s="56"/>
      <c r="AW11" s="56" t="s">
        <v>89</v>
      </c>
      <c r="AX11" s="56">
        <v>6094373004717</v>
      </c>
      <c r="AY11" s="56"/>
      <c r="AZ11" s="56">
        <v>2025082117003060</v>
      </c>
      <c r="BA11" s="56" t="s">
        <v>93</v>
      </c>
      <c r="BB11" s="56"/>
      <c r="BC11" s="56" t="s">
        <v>87</v>
      </c>
      <c r="BD11" s="56" t="s">
        <v>90</v>
      </c>
      <c r="BE11" s="56" t="s">
        <v>91</v>
      </c>
      <c r="BF11" s="56"/>
      <c r="BG11" s="56" t="s">
        <v>92</v>
      </c>
    </row>
    <row r="12" spans="2:59" x14ac:dyDescent="0.3">
      <c r="B12" s="43">
        <f t="shared" si="1"/>
        <v>8</v>
      </c>
      <c r="C12" s="78">
        <f t="shared" si="2"/>
        <v>45902</v>
      </c>
      <c r="D12" s="43">
        <f t="shared" si="3"/>
        <v>18042707943</v>
      </c>
      <c r="E12" s="43" t="str">
        <f t="shared" si="4"/>
        <v>PFR250002395</v>
      </c>
      <c r="F12" s="43" t="str">
        <f t="shared" si="5"/>
        <v>김기순</v>
      </c>
      <c r="G12" s="43" t="str">
        <f t="shared" si="6"/>
        <v>목록(Manifest)</v>
      </c>
      <c r="H12" s="43">
        <f t="shared" si="7"/>
        <v>102</v>
      </c>
      <c r="I12" s="54">
        <f t="shared" si="8"/>
        <v>1</v>
      </c>
      <c r="J12" s="54">
        <f t="shared" si="9"/>
        <v>1</v>
      </c>
      <c r="K12" s="54">
        <f t="shared" si="10"/>
        <v>0.2</v>
      </c>
      <c r="L12" s="54">
        <f t="shared" si="11"/>
        <v>1</v>
      </c>
      <c r="M12" s="49" t="str">
        <f t="shared" si="12"/>
        <v>PFR250002395</v>
      </c>
      <c r="N12" s="47">
        <f t="shared" si="13"/>
        <v>7.27</v>
      </c>
      <c r="O12" s="47">
        <f>VLOOKUP(VLOOKUP(M12,$AC12:$AL12,10,0),MAPPING!$B$3:$D$9,3,0)*0.8</f>
        <v>0</v>
      </c>
      <c r="P12" s="47">
        <f t="shared" si="14"/>
        <v>0</v>
      </c>
      <c r="Q12" s="47">
        <v>0</v>
      </c>
      <c r="R12" s="47">
        <f>(IF(VLOOKUP(VLOOKUP(AM12,MAPPING!$B$12:$D$17,2,1),MAPPING!$C$12:$E$17,2,0)=7000,0,VLOOKUP(VLOOKUP(AM12,MAPPING!$B$12:$D$17,2,1),MAPPING!$C$12:$E$17,2,0)))/$X$2</f>
        <v>0</v>
      </c>
      <c r="S12" s="47">
        <v>0</v>
      </c>
      <c r="T12" s="47">
        <v>0</v>
      </c>
      <c r="U12" s="47">
        <v>0</v>
      </c>
      <c r="V12" s="47">
        <v>0</v>
      </c>
      <c r="W12" s="47">
        <v>0</v>
      </c>
      <c r="X12" s="47">
        <f t="shared" si="15"/>
        <v>7.27</v>
      </c>
      <c r="Y12" s="48"/>
      <c r="Z12" s="64">
        <v>45902</v>
      </c>
      <c r="AA12" s="56" t="s">
        <v>85</v>
      </c>
      <c r="AB12" s="56">
        <v>18042707943</v>
      </c>
      <c r="AC12" s="56" t="s">
        <v>110</v>
      </c>
      <c r="AD12" s="56" t="s">
        <v>111</v>
      </c>
      <c r="AE12" s="56">
        <v>27619420</v>
      </c>
      <c r="AF12" s="56">
        <v>4146</v>
      </c>
      <c r="AG12" s="56"/>
      <c r="AH12" s="57">
        <v>1</v>
      </c>
      <c r="AI12" s="58">
        <v>1</v>
      </c>
      <c r="AJ12" s="58">
        <v>0.2</v>
      </c>
      <c r="AK12" s="58">
        <v>1</v>
      </c>
      <c r="AL12" s="56" t="s">
        <v>32</v>
      </c>
      <c r="AM12" s="58">
        <v>102</v>
      </c>
      <c r="AN12" s="56" t="s">
        <v>86</v>
      </c>
      <c r="AO12" s="56" t="s">
        <v>86</v>
      </c>
      <c r="AP12" s="56" t="s">
        <v>86</v>
      </c>
      <c r="AQ12" s="56" t="s">
        <v>86</v>
      </c>
      <c r="AR12" s="56" t="s">
        <v>86</v>
      </c>
      <c r="AS12" s="56">
        <v>2235047</v>
      </c>
      <c r="AT12" s="56" t="s">
        <v>87</v>
      </c>
      <c r="AU12" s="56" t="s">
        <v>88</v>
      </c>
      <c r="AV12" s="56"/>
      <c r="AW12" s="56" t="s">
        <v>89</v>
      </c>
      <c r="AX12" s="56">
        <v>6094373004718</v>
      </c>
      <c r="AY12" s="56"/>
      <c r="AZ12" s="56">
        <v>2025082187226260</v>
      </c>
      <c r="BA12" s="56" t="s">
        <v>93</v>
      </c>
      <c r="BB12" s="56"/>
      <c r="BC12" s="56" t="s">
        <v>87</v>
      </c>
      <c r="BD12" s="56" t="s">
        <v>90</v>
      </c>
      <c r="BE12" s="56" t="s">
        <v>91</v>
      </c>
      <c r="BF12" s="56"/>
      <c r="BG12" s="56" t="s">
        <v>92</v>
      </c>
    </row>
    <row r="13" spans="2:59" x14ac:dyDescent="0.3">
      <c r="B13" s="43">
        <f t="shared" si="1"/>
        <v>9</v>
      </c>
      <c r="C13" s="78">
        <f t="shared" si="2"/>
        <v>45902</v>
      </c>
      <c r="D13" s="43">
        <f t="shared" si="3"/>
        <v>18042707943</v>
      </c>
      <c r="E13" s="43" t="str">
        <f t="shared" si="4"/>
        <v>PFR250002396</v>
      </c>
      <c r="F13" s="43" t="str">
        <f t="shared" si="5"/>
        <v>LEEJUNGKUN</v>
      </c>
      <c r="G13" s="43" t="str">
        <f t="shared" si="6"/>
        <v>목록(Manifest)</v>
      </c>
      <c r="H13" s="43">
        <f t="shared" si="7"/>
        <v>36</v>
      </c>
      <c r="I13" s="54">
        <f t="shared" si="8"/>
        <v>1</v>
      </c>
      <c r="J13" s="54">
        <f t="shared" si="9"/>
        <v>1</v>
      </c>
      <c r="K13" s="54">
        <f t="shared" si="10"/>
        <v>0.2</v>
      </c>
      <c r="L13" s="54">
        <f t="shared" si="11"/>
        <v>1</v>
      </c>
      <c r="M13" s="49" t="str">
        <f t="shared" si="12"/>
        <v>PFR250002396</v>
      </c>
      <c r="N13" s="47">
        <f t="shared" si="13"/>
        <v>7.27</v>
      </c>
      <c r="O13" s="47">
        <f>VLOOKUP(VLOOKUP(M13,$AC13:$AL13,10,0),MAPPING!$B$3:$D$9,3,0)*0.8</f>
        <v>0</v>
      </c>
      <c r="P13" s="47">
        <f t="shared" si="14"/>
        <v>0</v>
      </c>
      <c r="Q13" s="47">
        <v>0</v>
      </c>
      <c r="R13" s="47">
        <f>(IF(VLOOKUP(VLOOKUP(AM13,MAPPING!$B$12:$D$17,2,1),MAPPING!$C$12:$E$17,2,0)=7000,0,VLOOKUP(VLOOKUP(AM13,MAPPING!$B$12:$D$17,2,1),MAPPING!$C$12:$E$17,2,0)))/$X$2</f>
        <v>0</v>
      </c>
      <c r="S13" s="47">
        <v>0</v>
      </c>
      <c r="T13" s="47">
        <v>0</v>
      </c>
      <c r="U13" s="47">
        <v>0</v>
      </c>
      <c r="V13" s="47">
        <v>0</v>
      </c>
      <c r="W13" s="47">
        <v>0</v>
      </c>
      <c r="X13" s="47">
        <f t="shared" si="15"/>
        <v>7.27</v>
      </c>
      <c r="Y13" s="48"/>
      <c r="Z13" s="64">
        <v>45902</v>
      </c>
      <c r="AA13" s="56" t="s">
        <v>85</v>
      </c>
      <c r="AB13" s="56">
        <v>18042707943</v>
      </c>
      <c r="AC13" s="56" t="s">
        <v>112</v>
      </c>
      <c r="AD13" s="56" t="s">
        <v>113</v>
      </c>
      <c r="AE13" s="56"/>
      <c r="AF13" s="56">
        <v>3335</v>
      </c>
      <c r="AG13" s="56"/>
      <c r="AH13" s="57">
        <v>1</v>
      </c>
      <c r="AI13" s="58">
        <v>1</v>
      </c>
      <c r="AJ13" s="58">
        <v>0.2</v>
      </c>
      <c r="AK13" s="58">
        <v>1</v>
      </c>
      <c r="AL13" s="56" t="s">
        <v>32</v>
      </c>
      <c r="AM13" s="58">
        <v>36</v>
      </c>
      <c r="AN13" s="56" t="s">
        <v>86</v>
      </c>
      <c r="AO13" s="56" t="s">
        <v>86</v>
      </c>
      <c r="AP13" s="56" t="s">
        <v>86</v>
      </c>
      <c r="AQ13" s="56" t="s">
        <v>86</v>
      </c>
      <c r="AR13" s="56" t="s">
        <v>86</v>
      </c>
      <c r="AS13" s="56">
        <v>2235047</v>
      </c>
      <c r="AT13" s="56" t="s">
        <v>87</v>
      </c>
      <c r="AU13" s="56" t="s">
        <v>88</v>
      </c>
      <c r="AV13" s="56"/>
      <c r="AW13" s="56" t="s">
        <v>89</v>
      </c>
      <c r="AX13" s="56">
        <v>6094373004719</v>
      </c>
      <c r="AY13" s="56"/>
      <c r="AZ13" s="56">
        <v>2025082197651500</v>
      </c>
      <c r="BA13" s="56" t="s">
        <v>93</v>
      </c>
      <c r="BB13" s="56"/>
      <c r="BC13" s="56" t="s">
        <v>87</v>
      </c>
      <c r="BD13" s="56" t="s">
        <v>90</v>
      </c>
      <c r="BE13" s="56" t="s">
        <v>91</v>
      </c>
      <c r="BF13" s="56"/>
      <c r="BG13" s="56" t="s">
        <v>92</v>
      </c>
    </row>
    <row r="14" spans="2:59" x14ac:dyDescent="0.3">
      <c r="B14" s="43">
        <f t="shared" si="1"/>
        <v>10</v>
      </c>
      <c r="C14" s="78">
        <f t="shared" si="2"/>
        <v>45902</v>
      </c>
      <c r="D14" s="43">
        <f t="shared" si="3"/>
        <v>18042707943</v>
      </c>
      <c r="E14" s="43" t="str">
        <f t="shared" si="4"/>
        <v>PFR250002397</v>
      </c>
      <c r="F14" s="43" t="str">
        <f t="shared" si="5"/>
        <v>마서영</v>
      </c>
      <c r="G14" s="43" t="str">
        <f t="shared" si="6"/>
        <v>목록(Manifest)</v>
      </c>
      <c r="H14" s="43">
        <f t="shared" si="7"/>
        <v>36</v>
      </c>
      <c r="I14" s="54">
        <f t="shared" si="8"/>
        <v>1</v>
      </c>
      <c r="J14" s="54">
        <f t="shared" si="9"/>
        <v>1</v>
      </c>
      <c r="K14" s="54">
        <f t="shared" si="10"/>
        <v>0.2</v>
      </c>
      <c r="L14" s="54">
        <f t="shared" si="11"/>
        <v>1</v>
      </c>
      <c r="M14" s="49" t="str">
        <f t="shared" si="12"/>
        <v>PFR250002397</v>
      </c>
      <c r="N14" s="47">
        <f t="shared" si="13"/>
        <v>7.27</v>
      </c>
      <c r="O14" s="47">
        <f>VLOOKUP(VLOOKUP(M14,$AC14:$AL14,10,0),MAPPING!$B$3:$D$9,3,0)*0.8</f>
        <v>0</v>
      </c>
      <c r="P14" s="47">
        <f t="shared" si="14"/>
        <v>0</v>
      </c>
      <c r="Q14" s="47">
        <v>0</v>
      </c>
      <c r="R14" s="47">
        <f>(IF(VLOOKUP(VLOOKUP(AM14,MAPPING!$B$12:$D$17,2,1),MAPPING!$C$12:$E$17,2,0)=7000,0,VLOOKUP(VLOOKUP(AM14,MAPPING!$B$12:$D$17,2,1),MAPPING!$C$12:$E$17,2,0)))/$X$2</f>
        <v>0</v>
      </c>
      <c r="S14" s="47">
        <v>0</v>
      </c>
      <c r="T14" s="47">
        <v>0</v>
      </c>
      <c r="U14" s="47">
        <v>0</v>
      </c>
      <c r="V14" s="47">
        <v>0</v>
      </c>
      <c r="W14" s="47">
        <v>0</v>
      </c>
      <c r="X14" s="47">
        <f t="shared" si="15"/>
        <v>7.27</v>
      </c>
      <c r="Y14" s="48"/>
      <c r="Z14" s="64">
        <v>45902</v>
      </c>
      <c r="AA14" s="56" t="s">
        <v>85</v>
      </c>
      <c r="AB14" s="56">
        <v>18042707943</v>
      </c>
      <c r="AC14" s="56" t="s">
        <v>114</v>
      </c>
      <c r="AD14" s="56" t="s">
        <v>115</v>
      </c>
      <c r="AE14" s="56"/>
      <c r="AF14" s="56">
        <v>5571</v>
      </c>
      <c r="AG14" s="56"/>
      <c r="AH14" s="57">
        <v>1</v>
      </c>
      <c r="AI14" s="58">
        <v>1</v>
      </c>
      <c r="AJ14" s="58">
        <v>0.2</v>
      </c>
      <c r="AK14" s="58">
        <v>1</v>
      </c>
      <c r="AL14" s="56" t="s">
        <v>32</v>
      </c>
      <c r="AM14" s="58">
        <v>36</v>
      </c>
      <c r="AN14" s="56" t="s">
        <v>86</v>
      </c>
      <c r="AO14" s="56" t="s">
        <v>86</v>
      </c>
      <c r="AP14" s="56" t="s">
        <v>86</v>
      </c>
      <c r="AQ14" s="56" t="s">
        <v>86</v>
      </c>
      <c r="AR14" s="56" t="s">
        <v>86</v>
      </c>
      <c r="AS14" s="56">
        <v>2235047</v>
      </c>
      <c r="AT14" s="56" t="s">
        <v>87</v>
      </c>
      <c r="AU14" s="56" t="s">
        <v>88</v>
      </c>
      <c r="AV14" s="56"/>
      <c r="AW14" s="56" t="s">
        <v>89</v>
      </c>
      <c r="AX14" s="56">
        <v>6094373004720</v>
      </c>
      <c r="AY14" s="56"/>
      <c r="AZ14" s="56">
        <v>2025082344607520</v>
      </c>
      <c r="BA14" s="56" t="s">
        <v>93</v>
      </c>
      <c r="BB14" s="56"/>
      <c r="BC14" s="56" t="s">
        <v>87</v>
      </c>
      <c r="BD14" s="56" t="s">
        <v>90</v>
      </c>
      <c r="BE14" s="56" t="s">
        <v>91</v>
      </c>
      <c r="BF14" s="56"/>
      <c r="BG14" s="56" t="s">
        <v>92</v>
      </c>
    </row>
    <row r="15" spans="2:59" x14ac:dyDescent="0.3">
      <c r="B15" s="43">
        <f t="shared" si="1"/>
        <v>11</v>
      </c>
      <c r="C15" s="78">
        <f t="shared" si="2"/>
        <v>45902</v>
      </c>
      <c r="D15" s="43">
        <f t="shared" si="3"/>
        <v>18042707943</v>
      </c>
      <c r="E15" s="43" t="str">
        <f t="shared" si="4"/>
        <v>PFR250002426</v>
      </c>
      <c r="F15" s="43" t="str">
        <f t="shared" si="5"/>
        <v>김수현</v>
      </c>
      <c r="G15" s="43" t="str">
        <f t="shared" si="6"/>
        <v>간이(Simple)</v>
      </c>
      <c r="H15" s="43">
        <f t="shared" si="7"/>
        <v>361</v>
      </c>
      <c r="I15" s="54">
        <f t="shared" si="8"/>
        <v>1</v>
      </c>
      <c r="J15" s="54">
        <f t="shared" si="9"/>
        <v>1</v>
      </c>
      <c r="K15" s="54">
        <f t="shared" si="10"/>
        <v>0.2</v>
      </c>
      <c r="L15" s="54">
        <f t="shared" si="11"/>
        <v>1</v>
      </c>
      <c r="M15" s="49" t="str">
        <f t="shared" si="12"/>
        <v>PFR250002426</v>
      </c>
      <c r="N15" s="47">
        <f t="shared" si="13"/>
        <v>7.27</v>
      </c>
      <c r="O15" s="47">
        <f>VLOOKUP(VLOOKUP(M15,$AC15:$AL15,10,0),MAPPING!$B$3:$D$9,3,0)*0.8</f>
        <v>0.8</v>
      </c>
      <c r="P15" s="47">
        <f t="shared" si="14"/>
        <v>0</v>
      </c>
      <c r="Q15" s="47">
        <v>0</v>
      </c>
      <c r="R15" s="47">
        <f>(IF(VLOOKUP(VLOOKUP(AM15,MAPPING!$B$12:$D$17,2,1),MAPPING!$C$12:$E$17,2,0)=7000,0,VLOOKUP(VLOOKUP(AM15,MAPPING!$B$12:$D$17,2,1),MAPPING!$C$12:$E$17,2,0)))/$X$2</f>
        <v>0</v>
      </c>
      <c r="S15" s="47">
        <v>0</v>
      </c>
      <c r="T15" s="47">
        <v>0</v>
      </c>
      <c r="U15" s="47">
        <v>0</v>
      </c>
      <c r="V15" s="47">
        <v>0</v>
      </c>
      <c r="W15" s="47">
        <v>0</v>
      </c>
      <c r="X15" s="47">
        <f t="shared" si="15"/>
        <v>8.07</v>
      </c>
      <c r="Z15" s="64">
        <v>45902</v>
      </c>
      <c r="AA15" s="56" t="s">
        <v>85</v>
      </c>
      <c r="AB15" s="56">
        <v>18042707943</v>
      </c>
      <c r="AC15" s="56" t="s">
        <v>116</v>
      </c>
      <c r="AD15" s="56" t="s">
        <v>117</v>
      </c>
      <c r="AE15" s="56"/>
      <c r="AF15" s="56">
        <v>59692</v>
      </c>
      <c r="AG15" s="56"/>
      <c r="AH15" s="57">
        <v>1</v>
      </c>
      <c r="AI15" s="58">
        <v>1</v>
      </c>
      <c r="AJ15" s="58">
        <v>0.2</v>
      </c>
      <c r="AK15" s="58">
        <v>1</v>
      </c>
      <c r="AL15" s="56" t="s">
        <v>33</v>
      </c>
      <c r="AM15" s="58">
        <v>361</v>
      </c>
      <c r="AN15" s="56" t="s">
        <v>86</v>
      </c>
      <c r="AO15" s="56" t="s">
        <v>86</v>
      </c>
      <c r="AP15" s="56" t="s">
        <v>86</v>
      </c>
      <c r="AQ15" s="56" t="s">
        <v>86</v>
      </c>
      <c r="AR15" s="56" t="s">
        <v>86</v>
      </c>
      <c r="AS15" s="56">
        <v>2235047</v>
      </c>
      <c r="AT15" s="56" t="s">
        <v>87</v>
      </c>
      <c r="AU15" s="56" t="s">
        <v>88</v>
      </c>
      <c r="AV15" s="56"/>
      <c r="AW15" s="56" t="s">
        <v>89</v>
      </c>
      <c r="AX15" s="56">
        <v>6094373008740</v>
      </c>
      <c r="AY15" s="56"/>
      <c r="AZ15" s="56">
        <v>2025082115611780</v>
      </c>
      <c r="BA15" s="56" t="s">
        <v>93</v>
      </c>
      <c r="BB15" s="56"/>
      <c r="BC15" s="56" t="s">
        <v>87</v>
      </c>
      <c r="BD15" s="56" t="s">
        <v>90</v>
      </c>
      <c r="BE15" s="56" t="s">
        <v>91</v>
      </c>
      <c r="BF15" s="56"/>
      <c r="BG15" s="56" t="s">
        <v>92</v>
      </c>
    </row>
    <row r="16" spans="2:59" x14ac:dyDescent="0.3">
      <c r="B16" s="43">
        <f t="shared" si="1"/>
        <v>12</v>
      </c>
      <c r="C16" s="78">
        <f t="shared" si="2"/>
        <v>45902</v>
      </c>
      <c r="D16" s="43">
        <f t="shared" si="3"/>
        <v>18042707943</v>
      </c>
      <c r="E16" s="43" t="str">
        <f t="shared" si="4"/>
        <v>PFR250002399</v>
      </c>
      <c r="F16" s="43" t="str">
        <f t="shared" si="5"/>
        <v>김효빈</v>
      </c>
      <c r="G16" s="43" t="str">
        <f t="shared" si="6"/>
        <v>목록(Manifest)</v>
      </c>
      <c r="H16" s="43">
        <f t="shared" si="7"/>
        <v>39</v>
      </c>
      <c r="I16" s="54">
        <f t="shared" si="8"/>
        <v>1</v>
      </c>
      <c r="J16" s="54">
        <f t="shared" si="9"/>
        <v>1</v>
      </c>
      <c r="K16" s="54">
        <f t="shared" si="10"/>
        <v>0.2</v>
      </c>
      <c r="L16" s="54">
        <f t="shared" si="11"/>
        <v>1</v>
      </c>
      <c r="M16" s="49" t="str">
        <f t="shared" si="12"/>
        <v>PFR250002399</v>
      </c>
      <c r="N16" s="47">
        <f t="shared" si="13"/>
        <v>7.27</v>
      </c>
      <c r="O16" s="47">
        <f>VLOOKUP(VLOOKUP(M16,$AC16:$AL16,10,0),MAPPING!$B$3:$D$9,3,0)*0.8</f>
        <v>0</v>
      </c>
      <c r="P16" s="47">
        <f t="shared" si="14"/>
        <v>0</v>
      </c>
      <c r="Q16" s="47">
        <v>0</v>
      </c>
      <c r="R16" s="47">
        <f>(IF(VLOOKUP(VLOOKUP(AM16,MAPPING!$B$12:$D$17,2,1),MAPPING!$C$12:$E$17,2,0)=7000,0,VLOOKUP(VLOOKUP(AM16,MAPPING!$B$12:$D$17,2,1),MAPPING!$C$12:$E$17,2,0)))/$X$2</f>
        <v>0</v>
      </c>
      <c r="S16" s="47">
        <v>0</v>
      </c>
      <c r="T16" s="47">
        <v>0</v>
      </c>
      <c r="U16" s="47">
        <v>0</v>
      </c>
      <c r="V16" s="47">
        <v>0</v>
      </c>
      <c r="W16" s="47">
        <v>0</v>
      </c>
      <c r="X16" s="47">
        <f t="shared" si="15"/>
        <v>7.27</v>
      </c>
      <c r="Z16" s="64">
        <v>45902</v>
      </c>
      <c r="AA16" s="56" t="s">
        <v>85</v>
      </c>
      <c r="AB16" s="56">
        <v>18042707943</v>
      </c>
      <c r="AC16" s="56" t="s">
        <v>118</v>
      </c>
      <c r="AD16" s="56" t="s">
        <v>119</v>
      </c>
      <c r="AE16" s="56"/>
      <c r="AF16" s="56">
        <v>3741</v>
      </c>
      <c r="AG16" s="56"/>
      <c r="AH16" s="57">
        <v>1</v>
      </c>
      <c r="AI16" s="58">
        <v>1</v>
      </c>
      <c r="AJ16" s="58">
        <v>0.2</v>
      </c>
      <c r="AK16" s="58">
        <v>1</v>
      </c>
      <c r="AL16" s="56" t="s">
        <v>32</v>
      </c>
      <c r="AM16" s="58">
        <v>39</v>
      </c>
      <c r="AN16" s="56" t="s">
        <v>86</v>
      </c>
      <c r="AO16" s="56" t="s">
        <v>86</v>
      </c>
      <c r="AP16" s="56" t="s">
        <v>86</v>
      </c>
      <c r="AQ16" s="56" t="s">
        <v>86</v>
      </c>
      <c r="AR16" s="56" t="s">
        <v>86</v>
      </c>
      <c r="AS16" s="56">
        <v>2235047</v>
      </c>
      <c r="AT16" s="56" t="s">
        <v>87</v>
      </c>
      <c r="AU16" s="56" t="s">
        <v>88</v>
      </c>
      <c r="AV16" s="56"/>
      <c r="AW16" s="56" t="s">
        <v>89</v>
      </c>
      <c r="AX16" s="56">
        <v>6094373004722</v>
      </c>
      <c r="AY16" s="56"/>
      <c r="AZ16" s="56">
        <v>2025082465511580</v>
      </c>
      <c r="BA16" s="56" t="s">
        <v>93</v>
      </c>
      <c r="BB16" s="56"/>
      <c r="BC16" s="56" t="s">
        <v>87</v>
      </c>
      <c r="BD16" s="56" t="s">
        <v>90</v>
      </c>
      <c r="BE16" s="56" t="s">
        <v>91</v>
      </c>
      <c r="BF16" s="56"/>
      <c r="BG16" s="56" t="s">
        <v>92</v>
      </c>
    </row>
    <row r="17" spans="2:59" x14ac:dyDescent="0.3">
      <c r="B17" s="43">
        <f t="shared" si="1"/>
        <v>13</v>
      </c>
      <c r="C17" s="78">
        <f t="shared" si="2"/>
        <v>45906</v>
      </c>
      <c r="D17" s="43">
        <f t="shared" si="3"/>
        <v>18042707965</v>
      </c>
      <c r="E17" s="43" t="str">
        <f t="shared" si="4"/>
        <v>PFR250002480</v>
      </c>
      <c r="F17" s="43" t="str">
        <f t="shared" si="5"/>
        <v>김재경</v>
      </c>
      <c r="G17" s="43" t="str">
        <f t="shared" si="6"/>
        <v>목록(Manifest)</v>
      </c>
      <c r="H17" s="43">
        <f t="shared" si="7"/>
        <v>45</v>
      </c>
      <c r="I17" s="54">
        <f t="shared" si="8"/>
        <v>1</v>
      </c>
      <c r="J17" s="54">
        <f t="shared" si="9"/>
        <v>1</v>
      </c>
      <c r="K17" s="54">
        <f t="shared" si="10"/>
        <v>0.2</v>
      </c>
      <c r="L17" s="54">
        <f t="shared" si="11"/>
        <v>1</v>
      </c>
      <c r="M17" s="49" t="str">
        <f t="shared" si="12"/>
        <v>PFR250002480</v>
      </c>
      <c r="N17" s="47">
        <f t="shared" si="13"/>
        <v>7.27</v>
      </c>
      <c r="O17" s="47">
        <f>VLOOKUP(VLOOKUP(M17,$AC17:$AL17,10,0),MAPPING!$B$3:$D$9,3,0)*0.8</f>
        <v>0</v>
      </c>
      <c r="P17" s="47">
        <f t="shared" si="14"/>
        <v>0</v>
      </c>
      <c r="Q17" s="47">
        <v>0</v>
      </c>
      <c r="R17" s="47">
        <f>(IF(VLOOKUP(VLOOKUP(AM17,MAPPING!$B$12:$D$17,2,1),MAPPING!$C$12:$E$17,2,0)=7000,0,VLOOKUP(VLOOKUP(AM17,MAPPING!$B$12:$D$17,2,1),MAPPING!$C$12:$E$17,2,0)))/$X$2</f>
        <v>0</v>
      </c>
      <c r="S17" s="47">
        <v>0</v>
      </c>
      <c r="T17" s="47">
        <v>0</v>
      </c>
      <c r="U17" s="47">
        <v>0</v>
      </c>
      <c r="V17" s="47">
        <v>0</v>
      </c>
      <c r="W17" s="47">
        <v>0</v>
      </c>
      <c r="X17" s="47">
        <f t="shared" si="15"/>
        <v>7.27</v>
      </c>
      <c r="Z17" s="64">
        <v>45906</v>
      </c>
      <c r="AA17" s="56" t="s">
        <v>85</v>
      </c>
      <c r="AB17" s="56">
        <v>18042707965</v>
      </c>
      <c r="AC17" s="56" t="s">
        <v>120</v>
      </c>
      <c r="AD17" s="56" t="s">
        <v>104</v>
      </c>
      <c r="AE17" s="56"/>
      <c r="AF17" s="56">
        <v>1156</v>
      </c>
      <c r="AG17" s="56"/>
      <c r="AH17" s="57">
        <v>1</v>
      </c>
      <c r="AI17" s="58">
        <v>1</v>
      </c>
      <c r="AJ17" s="58">
        <v>0.2</v>
      </c>
      <c r="AK17" s="58">
        <v>1</v>
      </c>
      <c r="AL17" s="56" t="s">
        <v>32</v>
      </c>
      <c r="AM17" s="58">
        <v>45</v>
      </c>
      <c r="AN17" s="56" t="s">
        <v>86</v>
      </c>
      <c r="AO17" s="56" t="s">
        <v>86</v>
      </c>
      <c r="AP17" s="56" t="s">
        <v>86</v>
      </c>
      <c r="AQ17" s="56" t="s">
        <v>86</v>
      </c>
      <c r="AR17" s="56" t="s">
        <v>86</v>
      </c>
      <c r="AS17" s="56">
        <v>2235047</v>
      </c>
      <c r="AT17" s="56" t="s">
        <v>87</v>
      </c>
      <c r="AU17" s="56" t="s">
        <v>88</v>
      </c>
      <c r="AV17" s="56"/>
      <c r="AW17" s="56" t="s">
        <v>89</v>
      </c>
      <c r="AX17" s="56">
        <v>6094373016268</v>
      </c>
      <c r="AY17" s="56"/>
      <c r="AZ17" s="56" t="s">
        <v>121</v>
      </c>
      <c r="BA17" s="56" t="s">
        <v>93</v>
      </c>
      <c r="BB17" s="56"/>
      <c r="BC17" s="56" t="s">
        <v>87</v>
      </c>
      <c r="BD17" s="56" t="s">
        <v>90</v>
      </c>
      <c r="BE17" s="56" t="s">
        <v>91</v>
      </c>
      <c r="BF17" s="56"/>
      <c r="BG17" s="56" t="s">
        <v>92</v>
      </c>
    </row>
    <row r="18" spans="2:59" x14ac:dyDescent="0.3">
      <c r="B18" s="43">
        <f t="shared" si="1"/>
        <v>14</v>
      </c>
      <c r="C18" s="78">
        <f t="shared" si="2"/>
        <v>45906</v>
      </c>
      <c r="D18" s="43">
        <f t="shared" si="3"/>
        <v>18042707965</v>
      </c>
      <c r="E18" s="43" t="str">
        <f t="shared" si="4"/>
        <v>PFR250002482</v>
      </c>
      <c r="F18" s="43" t="str">
        <f t="shared" si="5"/>
        <v>김현숙</v>
      </c>
      <c r="G18" s="43" t="str">
        <f t="shared" si="6"/>
        <v>목록(Manifest)</v>
      </c>
      <c r="H18" s="43">
        <f t="shared" si="7"/>
        <v>78</v>
      </c>
      <c r="I18" s="54">
        <f t="shared" si="8"/>
        <v>1</v>
      </c>
      <c r="J18" s="54">
        <f t="shared" si="9"/>
        <v>1</v>
      </c>
      <c r="K18" s="54">
        <f t="shared" si="10"/>
        <v>0.2</v>
      </c>
      <c r="L18" s="54">
        <f t="shared" si="11"/>
        <v>1</v>
      </c>
      <c r="M18" s="49" t="str">
        <f t="shared" si="12"/>
        <v>PFR250002482</v>
      </c>
      <c r="N18" s="47">
        <f t="shared" si="13"/>
        <v>7.27</v>
      </c>
      <c r="O18" s="47">
        <f>VLOOKUP(VLOOKUP(M18,$AC18:$AL18,10,0),MAPPING!$B$3:$D$9,3,0)*0.8</f>
        <v>0</v>
      </c>
      <c r="P18" s="47">
        <f t="shared" si="14"/>
        <v>0</v>
      </c>
      <c r="Q18" s="47">
        <v>0</v>
      </c>
      <c r="R18" s="47">
        <f>(IF(VLOOKUP(VLOOKUP(AM18,MAPPING!$B$12:$D$17,2,1),MAPPING!$C$12:$E$17,2,0)=7000,0,VLOOKUP(VLOOKUP(AM18,MAPPING!$B$12:$D$17,2,1),MAPPING!$C$12:$E$17,2,0)))/$X$2</f>
        <v>0</v>
      </c>
      <c r="S18" s="47">
        <v>0</v>
      </c>
      <c r="T18" s="47">
        <v>0</v>
      </c>
      <c r="U18" s="47">
        <v>0</v>
      </c>
      <c r="V18" s="47">
        <v>0</v>
      </c>
      <c r="W18" s="47">
        <v>0</v>
      </c>
      <c r="X18" s="47">
        <f t="shared" si="15"/>
        <v>7.27</v>
      </c>
      <c r="Z18" s="64">
        <v>45906</v>
      </c>
      <c r="AA18" s="56" t="s">
        <v>85</v>
      </c>
      <c r="AB18" s="56">
        <v>18042707965</v>
      </c>
      <c r="AC18" s="56" t="s">
        <v>122</v>
      </c>
      <c r="AD18" s="56" t="s">
        <v>123</v>
      </c>
      <c r="AE18" s="56">
        <v>226648736</v>
      </c>
      <c r="AF18" s="56">
        <v>7604</v>
      </c>
      <c r="AG18" s="56"/>
      <c r="AH18" s="57">
        <v>1</v>
      </c>
      <c r="AI18" s="58">
        <v>1</v>
      </c>
      <c r="AJ18" s="58">
        <v>0.2</v>
      </c>
      <c r="AK18" s="58">
        <v>1</v>
      </c>
      <c r="AL18" s="56" t="s">
        <v>32</v>
      </c>
      <c r="AM18" s="58">
        <v>78</v>
      </c>
      <c r="AN18" s="56" t="s">
        <v>86</v>
      </c>
      <c r="AO18" s="56" t="s">
        <v>86</v>
      </c>
      <c r="AP18" s="56" t="s">
        <v>86</v>
      </c>
      <c r="AQ18" s="56" t="s">
        <v>86</v>
      </c>
      <c r="AR18" s="56" t="s">
        <v>86</v>
      </c>
      <c r="AS18" s="56">
        <v>2235047</v>
      </c>
      <c r="AT18" s="56" t="s">
        <v>87</v>
      </c>
      <c r="AU18" s="56" t="s">
        <v>88</v>
      </c>
      <c r="AV18" s="56"/>
      <c r="AW18" s="56" t="s">
        <v>89</v>
      </c>
      <c r="AX18" s="56">
        <v>6094373016270</v>
      </c>
      <c r="AY18" s="56"/>
      <c r="AZ18" s="56">
        <v>2025090167781100</v>
      </c>
      <c r="BA18" s="56" t="s">
        <v>93</v>
      </c>
      <c r="BB18" s="56"/>
      <c r="BC18" s="56" t="s">
        <v>87</v>
      </c>
      <c r="BD18" s="56" t="s">
        <v>90</v>
      </c>
      <c r="BE18" s="56" t="s">
        <v>91</v>
      </c>
      <c r="BF18" s="56"/>
      <c r="BG18" s="56" t="s">
        <v>92</v>
      </c>
    </row>
    <row r="19" spans="2:59" x14ac:dyDescent="0.3">
      <c r="B19" s="43">
        <f t="shared" si="1"/>
        <v>15</v>
      </c>
      <c r="C19" s="78">
        <f t="shared" si="2"/>
        <v>45906</v>
      </c>
      <c r="D19" s="43">
        <f t="shared" si="3"/>
        <v>18042707965</v>
      </c>
      <c r="E19" s="43" t="str">
        <f t="shared" si="4"/>
        <v>PFR250002453</v>
      </c>
      <c r="F19" s="43" t="str">
        <f t="shared" si="5"/>
        <v>최선휘</v>
      </c>
      <c r="G19" s="43" t="str">
        <f t="shared" si="6"/>
        <v>목록(Manifest)</v>
      </c>
      <c r="H19" s="43">
        <f t="shared" si="7"/>
        <v>45</v>
      </c>
      <c r="I19" s="54">
        <f t="shared" si="8"/>
        <v>1</v>
      </c>
      <c r="J19" s="54">
        <f t="shared" si="9"/>
        <v>1</v>
      </c>
      <c r="K19" s="54">
        <f t="shared" si="10"/>
        <v>0.2</v>
      </c>
      <c r="L19" s="54">
        <f t="shared" si="11"/>
        <v>1</v>
      </c>
      <c r="M19" s="49" t="str">
        <f t="shared" si="12"/>
        <v>PFR250002453</v>
      </c>
      <c r="N19" s="47">
        <f t="shared" si="13"/>
        <v>7.27</v>
      </c>
      <c r="O19" s="47">
        <f>VLOOKUP(VLOOKUP(M19,$AC19:$AL19,10,0),MAPPING!$B$3:$D$9,3,0)*0.8</f>
        <v>0</v>
      </c>
      <c r="P19" s="47">
        <f t="shared" si="14"/>
        <v>0</v>
      </c>
      <c r="Q19" s="47">
        <v>0</v>
      </c>
      <c r="R19" s="47">
        <f>(IF(VLOOKUP(VLOOKUP(AM19,MAPPING!$B$12:$D$17,2,1),MAPPING!$C$12:$E$17,2,0)=7000,0,VLOOKUP(VLOOKUP(AM19,MAPPING!$B$12:$D$17,2,1),MAPPING!$C$12:$E$17,2,0)))/$X$2</f>
        <v>0</v>
      </c>
      <c r="S19" s="47">
        <v>0</v>
      </c>
      <c r="T19" s="47">
        <v>0</v>
      </c>
      <c r="U19" s="47">
        <v>0</v>
      </c>
      <c r="V19" s="47">
        <v>0</v>
      </c>
      <c r="W19" s="47">
        <v>0</v>
      </c>
      <c r="X19" s="47">
        <f t="shared" si="15"/>
        <v>7.27</v>
      </c>
      <c r="Z19" s="64">
        <v>45906</v>
      </c>
      <c r="AA19" s="56" t="s">
        <v>85</v>
      </c>
      <c r="AB19" s="56">
        <v>18042707965</v>
      </c>
      <c r="AC19" s="56" t="s">
        <v>124</v>
      </c>
      <c r="AD19" s="56" t="s">
        <v>125</v>
      </c>
      <c r="AE19" s="56">
        <v>1052120499</v>
      </c>
      <c r="AF19" s="56">
        <v>44664</v>
      </c>
      <c r="AG19" s="56"/>
      <c r="AH19" s="57">
        <v>1</v>
      </c>
      <c r="AI19" s="58">
        <v>1</v>
      </c>
      <c r="AJ19" s="58">
        <v>0.2</v>
      </c>
      <c r="AK19" s="58">
        <v>1</v>
      </c>
      <c r="AL19" s="56" t="s">
        <v>32</v>
      </c>
      <c r="AM19" s="58">
        <v>45</v>
      </c>
      <c r="AN19" s="56" t="s">
        <v>86</v>
      </c>
      <c r="AO19" s="56" t="s">
        <v>86</v>
      </c>
      <c r="AP19" s="56" t="s">
        <v>86</v>
      </c>
      <c r="AQ19" s="56" t="s">
        <v>86</v>
      </c>
      <c r="AR19" s="56" t="s">
        <v>86</v>
      </c>
      <c r="AS19" s="56">
        <v>2235047</v>
      </c>
      <c r="AT19" s="56" t="s">
        <v>87</v>
      </c>
      <c r="AU19" s="56" t="s">
        <v>88</v>
      </c>
      <c r="AV19" s="56"/>
      <c r="AW19" s="56" t="s">
        <v>89</v>
      </c>
      <c r="AX19" s="56">
        <v>6094373014268</v>
      </c>
      <c r="AY19" s="56"/>
      <c r="AZ19" s="56">
        <v>2025083042765430</v>
      </c>
      <c r="BA19" s="56" t="s">
        <v>93</v>
      </c>
      <c r="BB19" s="56"/>
      <c r="BC19" s="56" t="s">
        <v>87</v>
      </c>
      <c r="BD19" s="56" t="s">
        <v>90</v>
      </c>
      <c r="BE19" s="56" t="s">
        <v>91</v>
      </c>
      <c r="BF19" s="56"/>
      <c r="BG19" s="56" t="s">
        <v>92</v>
      </c>
    </row>
    <row r="20" spans="2:59" x14ac:dyDescent="0.3">
      <c r="B20" s="43">
        <f t="shared" si="1"/>
        <v>16</v>
      </c>
      <c r="C20" s="78">
        <f t="shared" si="2"/>
        <v>45906</v>
      </c>
      <c r="D20" s="43">
        <f t="shared" si="3"/>
        <v>18042707965</v>
      </c>
      <c r="E20" s="43" t="str">
        <f t="shared" si="4"/>
        <v>PFR250002454</v>
      </c>
      <c r="F20" s="43" t="str">
        <f t="shared" si="5"/>
        <v>라성옥</v>
      </c>
      <c r="G20" s="43" t="str">
        <f t="shared" si="6"/>
        <v>목록(Manifest)</v>
      </c>
      <c r="H20" s="43">
        <f t="shared" si="7"/>
        <v>72</v>
      </c>
      <c r="I20" s="54">
        <f t="shared" si="8"/>
        <v>1</v>
      </c>
      <c r="J20" s="54">
        <f t="shared" si="9"/>
        <v>1</v>
      </c>
      <c r="K20" s="54">
        <f t="shared" si="10"/>
        <v>0.2</v>
      </c>
      <c r="L20" s="54">
        <f t="shared" si="11"/>
        <v>1</v>
      </c>
      <c r="M20" s="49" t="str">
        <f t="shared" si="12"/>
        <v>PFR250002454</v>
      </c>
      <c r="N20" s="47">
        <f t="shared" si="13"/>
        <v>7.27</v>
      </c>
      <c r="O20" s="47">
        <f>VLOOKUP(VLOOKUP(M20,$AC20:$AL20,10,0),MAPPING!$B$3:$D$9,3,0)*0.8</f>
        <v>0</v>
      </c>
      <c r="P20" s="47">
        <f t="shared" si="14"/>
        <v>0</v>
      </c>
      <c r="Q20" s="47">
        <v>0</v>
      </c>
      <c r="R20" s="47">
        <f>(IF(VLOOKUP(VLOOKUP(AM20,MAPPING!$B$12:$D$17,2,1),MAPPING!$C$12:$E$17,2,0)=7000,0,VLOOKUP(VLOOKUP(AM20,MAPPING!$B$12:$D$17,2,1),MAPPING!$C$12:$E$17,2,0)))/$X$2</f>
        <v>0</v>
      </c>
      <c r="S20" s="47">
        <v>0</v>
      </c>
      <c r="T20" s="47">
        <v>0</v>
      </c>
      <c r="U20" s="47">
        <v>0</v>
      </c>
      <c r="V20" s="47">
        <v>0</v>
      </c>
      <c r="W20" s="47">
        <v>0</v>
      </c>
      <c r="X20" s="47">
        <f t="shared" si="15"/>
        <v>7.27</v>
      </c>
      <c r="Z20" s="64">
        <v>45906</v>
      </c>
      <c r="AA20" s="56" t="s">
        <v>85</v>
      </c>
      <c r="AB20" s="56">
        <v>18042707965</v>
      </c>
      <c r="AC20" s="56" t="s">
        <v>126</v>
      </c>
      <c r="AD20" s="56" t="s">
        <v>127</v>
      </c>
      <c r="AE20" s="56"/>
      <c r="AF20" s="56">
        <v>3711</v>
      </c>
      <c r="AG20" s="56"/>
      <c r="AH20" s="57">
        <v>1</v>
      </c>
      <c r="AI20" s="58">
        <v>1</v>
      </c>
      <c r="AJ20" s="58">
        <v>0.2</v>
      </c>
      <c r="AK20" s="58">
        <v>1</v>
      </c>
      <c r="AL20" s="56" t="s">
        <v>32</v>
      </c>
      <c r="AM20" s="58">
        <v>72</v>
      </c>
      <c r="AN20" s="56" t="s">
        <v>86</v>
      </c>
      <c r="AO20" s="56" t="s">
        <v>86</v>
      </c>
      <c r="AP20" s="56" t="s">
        <v>86</v>
      </c>
      <c r="AQ20" s="56" t="s">
        <v>86</v>
      </c>
      <c r="AR20" s="56" t="s">
        <v>86</v>
      </c>
      <c r="AS20" s="56">
        <v>2235047</v>
      </c>
      <c r="AT20" s="56" t="s">
        <v>87</v>
      </c>
      <c r="AU20" s="56" t="s">
        <v>88</v>
      </c>
      <c r="AV20" s="56"/>
      <c r="AW20" s="56" t="s">
        <v>89</v>
      </c>
      <c r="AX20" s="56">
        <v>6094373014269</v>
      </c>
      <c r="AY20" s="56"/>
      <c r="AZ20" s="56">
        <v>2025083042970390</v>
      </c>
      <c r="BA20" s="56" t="s">
        <v>93</v>
      </c>
      <c r="BB20" s="56"/>
      <c r="BC20" s="56" t="s">
        <v>87</v>
      </c>
      <c r="BD20" s="56" t="s">
        <v>90</v>
      </c>
      <c r="BE20" s="56" t="s">
        <v>91</v>
      </c>
      <c r="BF20" s="56"/>
      <c r="BG20" s="56" t="s">
        <v>92</v>
      </c>
    </row>
    <row r="21" spans="2:59" x14ac:dyDescent="0.3">
      <c r="B21" s="43">
        <f t="shared" si="1"/>
        <v>17</v>
      </c>
      <c r="C21" s="78">
        <f t="shared" si="2"/>
        <v>45906</v>
      </c>
      <c r="D21" s="43">
        <f t="shared" si="3"/>
        <v>18042707965</v>
      </c>
      <c r="E21" s="43" t="str">
        <f t="shared" si="4"/>
        <v>PFR250002455</v>
      </c>
      <c r="F21" s="43" t="str">
        <f t="shared" si="5"/>
        <v>황수진</v>
      </c>
      <c r="G21" s="43" t="str">
        <f t="shared" si="6"/>
        <v>목록(Manifest)</v>
      </c>
      <c r="H21" s="43">
        <f t="shared" si="7"/>
        <v>72</v>
      </c>
      <c r="I21" s="54">
        <f t="shared" si="8"/>
        <v>1</v>
      </c>
      <c r="J21" s="54">
        <f t="shared" si="9"/>
        <v>1</v>
      </c>
      <c r="K21" s="54">
        <f t="shared" si="10"/>
        <v>0.2</v>
      </c>
      <c r="L21" s="54">
        <f t="shared" si="11"/>
        <v>1</v>
      </c>
      <c r="M21" s="49" t="str">
        <f t="shared" si="12"/>
        <v>PFR250002455</v>
      </c>
      <c r="N21" s="47">
        <f t="shared" si="13"/>
        <v>7.27</v>
      </c>
      <c r="O21" s="47">
        <f>VLOOKUP(VLOOKUP(M21,$AC21:$AL21,10,0),MAPPING!$B$3:$D$9,3,0)*0.8</f>
        <v>0</v>
      </c>
      <c r="P21" s="47">
        <f t="shared" si="14"/>
        <v>0</v>
      </c>
      <c r="Q21" s="47">
        <v>0</v>
      </c>
      <c r="R21" s="47">
        <f>(IF(VLOOKUP(VLOOKUP(AM21,MAPPING!$B$12:$D$17,2,1),MAPPING!$C$12:$E$17,2,0)=7000,0,VLOOKUP(VLOOKUP(AM21,MAPPING!$B$12:$D$17,2,1),MAPPING!$C$12:$E$17,2,0)))/$X$2</f>
        <v>0</v>
      </c>
      <c r="S21" s="47">
        <v>0</v>
      </c>
      <c r="T21" s="47">
        <v>0</v>
      </c>
      <c r="U21" s="47">
        <v>0</v>
      </c>
      <c r="V21" s="47">
        <v>0</v>
      </c>
      <c r="W21" s="47">
        <v>0</v>
      </c>
      <c r="X21" s="47">
        <f t="shared" si="15"/>
        <v>7.27</v>
      </c>
      <c r="Z21" s="64">
        <v>45906</v>
      </c>
      <c r="AA21" s="56" t="s">
        <v>85</v>
      </c>
      <c r="AB21" s="56">
        <v>18042707965</v>
      </c>
      <c r="AC21" s="56" t="s">
        <v>128</v>
      </c>
      <c r="AD21" s="56" t="s">
        <v>129</v>
      </c>
      <c r="AE21" s="56"/>
      <c r="AF21" s="56">
        <v>16841</v>
      </c>
      <c r="AG21" s="56"/>
      <c r="AH21" s="57">
        <v>1</v>
      </c>
      <c r="AI21" s="58">
        <v>1</v>
      </c>
      <c r="AJ21" s="58">
        <v>0.2</v>
      </c>
      <c r="AK21" s="58">
        <v>1</v>
      </c>
      <c r="AL21" s="56" t="s">
        <v>32</v>
      </c>
      <c r="AM21" s="58">
        <v>72</v>
      </c>
      <c r="AN21" s="56" t="s">
        <v>86</v>
      </c>
      <c r="AO21" s="56" t="s">
        <v>86</v>
      </c>
      <c r="AP21" s="56" t="s">
        <v>86</v>
      </c>
      <c r="AQ21" s="56" t="s">
        <v>86</v>
      </c>
      <c r="AR21" s="56" t="s">
        <v>86</v>
      </c>
      <c r="AS21" s="56">
        <v>2235047</v>
      </c>
      <c r="AT21" s="56" t="s">
        <v>87</v>
      </c>
      <c r="AU21" s="56" t="s">
        <v>88</v>
      </c>
      <c r="AV21" s="56"/>
      <c r="AW21" s="56" t="s">
        <v>89</v>
      </c>
      <c r="AX21" s="56">
        <v>6094373014270</v>
      </c>
      <c r="AY21" s="56"/>
      <c r="AZ21" s="56">
        <v>2025083143815590</v>
      </c>
      <c r="BA21" s="56" t="s">
        <v>93</v>
      </c>
      <c r="BB21" s="56"/>
      <c r="BC21" s="56" t="s">
        <v>87</v>
      </c>
      <c r="BD21" s="56" t="s">
        <v>90</v>
      </c>
      <c r="BE21" s="56" t="s">
        <v>91</v>
      </c>
      <c r="BF21" s="56"/>
      <c r="BG21" s="56" t="s">
        <v>92</v>
      </c>
    </row>
    <row r="22" spans="2:59" x14ac:dyDescent="0.3">
      <c r="B22" s="43">
        <f t="shared" si="1"/>
        <v>18</v>
      </c>
      <c r="C22" s="78">
        <f t="shared" si="2"/>
        <v>45906</v>
      </c>
      <c r="D22" s="43">
        <f t="shared" si="3"/>
        <v>18042707965</v>
      </c>
      <c r="E22" s="43" t="str">
        <f t="shared" si="4"/>
        <v>PFR250002456</v>
      </c>
      <c r="F22" s="43" t="str">
        <f t="shared" si="5"/>
        <v>이슬비</v>
      </c>
      <c r="G22" s="43" t="str">
        <f t="shared" si="6"/>
        <v>목록(Manifest)</v>
      </c>
      <c r="H22" s="43">
        <f t="shared" si="7"/>
        <v>57</v>
      </c>
      <c r="I22" s="54">
        <f t="shared" si="8"/>
        <v>1</v>
      </c>
      <c r="J22" s="54">
        <f t="shared" si="9"/>
        <v>1</v>
      </c>
      <c r="K22" s="54">
        <f t="shared" si="10"/>
        <v>0.2</v>
      </c>
      <c r="L22" s="54">
        <f t="shared" si="11"/>
        <v>1</v>
      </c>
      <c r="M22" s="49" t="str">
        <f t="shared" si="12"/>
        <v>PFR250002456</v>
      </c>
      <c r="N22" s="47">
        <f t="shared" si="13"/>
        <v>7.27</v>
      </c>
      <c r="O22" s="47">
        <f>VLOOKUP(VLOOKUP(M22,$AC22:$AL22,10,0),MAPPING!$B$3:$D$9,3,0)*0.8</f>
        <v>0</v>
      </c>
      <c r="P22" s="47">
        <f t="shared" si="14"/>
        <v>0</v>
      </c>
      <c r="Q22" s="47">
        <v>0</v>
      </c>
      <c r="R22" s="47">
        <f>(IF(VLOOKUP(VLOOKUP(AM22,MAPPING!$B$12:$D$17,2,1),MAPPING!$C$12:$E$17,2,0)=7000,0,VLOOKUP(VLOOKUP(AM22,MAPPING!$B$12:$D$17,2,1),MAPPING!$C$12:$E$17,2,0)))/$X$2</f>
        <v>0</v>
      </c>
      <c r="S22" s="47">
        <v>0</v>
      </c>
      <c r="T22" s="47">
        <v>0</v>
      </c>
      <c r="U22" s="47">
        <v>0</v>
      </c>
      <c r="V22" s="47">
        <v>0</v>
      </c>
      <c r="W22" s="47">
        <v>0</v>
      </c>
      <c r="X22" s="47">
        <f t="shared" si="15"/>
        <v>7.27</v>
      </c>
      <c r="Z22" s="64">
        <v>45906</v>
      </c>
      <c r="AA22" s="56" t="s">
        <v>85</v>
      </c>
      <c r="AB22" s="56">
        <v>18042707965</v>
      </c>
      <c r="AC22" s="56" t="s">
        <v>130</v>
      </c>
      <c r="AD22" s="56" t="s">
        <v>131</v>
      </c>
      <c r="AE22" s="56">
        <v>1065860314</v>
      </c>
      <c r="AF22" s="56">
        <v>14745</v>
      </c>
      <c r="AG22" s="56"/>
      <c r="AH22" s="57">
        <v>1</v>
      </c>
      <c r="AI22" s="58">
        <v>1</v>
      </c>
      <c r="AJ22" s="58">
        <v>0.2</v>
      </c>
      <c r="AK22" s="58">
        <v>1</v>
      </c>
      <c r="AL22" s="56" t="s">
        <v>32</v>
      </c>
      <c r="AM22" s="58">
        <v>57</v>
      </c>
      <c r="AN22" s="56" t="s">
        <v>86</v>
      </c>
      <c r="AO22" s="56" t="s">
        <v>86</v>
      </c>
      <c r="AP22" s="56" t="s">
        <v>86</v>
      </c>
      <c r="AQ22" s="56" t="s">
        <v>86</v>
      </c>
      <c r="AR22" s="56" t="s">
        <v>86</v>
      </c>
      <c r="AS22" s="56">
        <v>2235047</v>
      </c>
      <c r="AT22" s="56" t="s">
        <v>87</v>
      </c>
      <c r="AU22" s="56" t="s">
        <v>88</v>
      </c>
      <c r="AV22" s="56"/>
      <c r="AW22" s="56" t="s">
        <v>89</v>
      </c>
      <c r="AX22" s="56">
        <v>6094373014271</v>
      </c>
      <c r="AY22" s="56"/>
      <c r="AZ22" s="56">
        <v>2025083158718800</v>
      </c>
      <c r="BA22" s="56" t="s">
        <v>93</v>
      </c>
      <c r="BB22" s="56"/>
      <c r="BC22" s="56" t="s">
        <v>87</v>
      </c>
      <c r="BD22" s="56" t="s">
        <v>90</v>
      </c>
      <c r="BE22" s="56" t="s">
        <v>91</v>
      </c>
      <c r="BF22" s="56"/>
      <c r="BG22" s="56" t="s">
        <v>92</v>
      </c>
    </row>
    <row r="23" spans="2:59" x14ac:dyDescent="0.3">
      <c r="B23" s="43">
        <f t="shared" si="1"/>
        <v>19</v>
      </c>
      <c r="C23" s="78">
        <f t="shared" si="2"/>
        <v>45906</v>
      </c>
      <c r="D23" s="43">
        <f t="shared" si="3"/>
        <v>18042707965</v>
      </c>
      <c r="E23" s="43" t="str">
        <f t="shared" si="4"/>
        <v>PFR250002435</v>
      </c>
      <c r="F23" s="43" t="str">
        <f t="shared" si="5"/>
        <v>최영숙</v>
      </c>
      <c r="G23" s="43" t="str">
        <f t="shared" si="6"/>
        <v>목록(Manifest)</v>
      </c>
      <c r="H23" s="43">
        <f t="shared" si="7"/>
        <v>50</v>
      </c>
      <c r="I23" s="54">
        <f t="shared" si="8"/>
        <v>1</v>
      </c>
      <c r="J23" s="54">
        <f t="shared" si="9"/>
        <v>1</v>
      </c>
      <c r="K23" s="54">
        <f t="shared" si="10"/>
        <v>0.2</v>
      </c>
      <c r="L23" s="54">
        <f t="shared" si="11"/>
        <v>1</v>
      </c>
      <c r="M23" s="49" t="str">
        <f t="shared" si="12"/>
        <v>PFR250002435</v>
      </c>
      <c r="N23" s="47">
        <f t="shared" si="13"/>
        <v>7.27</v>
      </c>
      <c r="O23" s="47">
        <f>VLOOKUP(VLOOKUP(M23,$AC23:$AL23,10,0),MAPPING!$B$3:$D$9,3,0)*0.8</f>
        <v>0</v>
      </c>
      <c r="P23" s="47">
        <f t="shared" si="14"/>
        <v>0</v>
      </c>
      <c r="Q23" s="47">
        <v>0</v>
      </c>
      <c r="R23" s="47">
        <f>(IF(VLOOKUP(VLOOKUP(AM23,MAPPING!$B$12:$D$17,2,1),MAPPING!$C$12:$E$17,2,0)=7000,0,VLOOKUP(VLOOKUP(AM23,MAPPING!$B$12:$D$17,2,1),MAPPING!$C$12:$E$17,2,0)))/$X$2</f>
        <v>0</v>
      </c>
      <c r="S23" s="47">
        <v>0</v>
      </c>
      <c r="T23" s="47">
        <v>0</v>
      </c>
      <c r="U23" s="47">
        <v>0</v>
      </c>
      <c r="V23" s="47">
        <v>0</v>
      </c>
      <c r="W23" s="47">
        <v>0</v>
      </c>
      <c r="X23" s="47">
        <f t="shared" si="15"/>
        <v>7.27</v>
      </c>
      <c r="Z23" s="64">
        <v>45906</v>
      </c>
      <c r="AA23" s="56" t="s">
        <v>85</v>
      </c>
      <c r="AB23" s="56">
        <v>18042707965</v>
      </c>
      <c r="AC23" s="56" t="s">
        <v>132</v>
      </c>
      <c r="AD23" s="56" t="s">
        <v>133</v>
      </c>
      <c r="AE23" s="56"/>
      <c r="AF23" s="56">
        <v>8277</v>
      </c>
      <c r="AG23" s="56"/>
      <c r="AH23" s="57">
        <v>1</v>
      </c>
      <c r="AI23" s="58">
        <v>1</v>
      </c>
      <c r="AJ23" s="58">
        <v>0.2</v>
      </c>
      <c r="AK23" s="58">
        <v>1</v>
      </c>
      <c r="AL23" s="56" t="s">
        <v>32</v>
      </c>
      <c r="AM23" s="58">
        <v>50</v>
      </c>
      <c r="AN23" s="56" t="s">
        <v>86</v>
      </c>
      <c r="AO23" s="56" t="s">
        <v>86</v>
      </c>
      <c r="AP23" s="56" t="s">
        <v>86</v>
      </c>
      <c r="AQ23" s="56" t="s">
        <v>86</v>
      </c>
      <c r="AR23" s="56" t="s">
        <v>86</v>
      </c>
      <c r="AS23" s="56">
        <v>2235047</v>
      </c>
      <c r="AT23" s="56" t="s">
        <v>87</v>
      </c>
      <c r="AU23" s="56" t="s">
        <v>88</v>
      </c>
      <c r="AV23" s="56"/>
      <c r="AW23" s="56" t="s">
        <v>89</v>
      </c>
      <c r="AX23" s="56">
        <v>6094373012171</v>
      </c>
      <c r="AY23" s="56"/>
      <c r="AZ23" s="56">
        <v>2025082922872810</v>
      </c>
      <c r="BA23" s="56" t="s">
        <v>93</v>
      </c>
      <c r="BB23" s="56"/>
      <c r="BC23" s="56" t="s">
        <v>87</v>
      </c>
      <c r="BD23" s="56" t="s">
        <v>90</v>
      </c>
      <c r="BE23" s="56" t="s">
        <v>91</v>
      </c>
      <c r="BF23" s="56"/>
      <c r="BG23" s="56" t="s">
        <v>92</v>
      </c>
    </row>
    <row r="24" spans="2:59" x14ac:dyDescent="0.3">
      <c r="B24" s="43">
        <f t="shared" si="1"/>
        <v>20</v>
      </c>
      <c r="C24" s="78">
        <f t="shared" si="2"/>
        <v>45906</v>
      </c>
      <c r="D24" s="43">
        <f t="shared" si="3"/>
        <v>18042707965</v>
      </c>
      <c r="E24" s="43" t="str">
        <f t="shared" si="4"/>
        <v>PFR250002475</v>
      </c>
      <c r="F24" s="43" t="str">
        <f t="shared" si="5"/>
        <v>오지우</v>
      </c>
      <c r="G24" s="43" t="str">
        <f t="shared" si="6"/>
        <v>목록(Manifest)</v>
      </c>
      <c r="H24" s="43">
        <f t="shared" si="7"/>
        <v>22</v>
      </c>
      <c r="I24" s="54">
        <f t="shared" si="8"/>
        <v>1</v>
      </c>
      <c r="J24" s="54">
        <f t="shared" si="9"/>
        <v>1</v>
      </c>
      <c r="K24" s="54">
        <f t="shared" si="10"/>
        <v>0.2</v>
      </c>
      <c r="L24" s="54">
        <f t="shared" si="11"/>
        <v>1</v>
      </c>
      <c r="M24" s="49" t="str">
        <f t="shared" si="12"/>
        <v>PFR250002475</v>
      </c>
      <c r="N24" s="47">
        <f t="shared" si="13"/>
        <v>7.27</v>
      </c>
      <c r="O24" s="47">
        <f>VLOOKUP(VLOOKUP(M24,$AC24:$AL24,10,0),MAPPING!$B$3:$D$9,3,0)*0.8</f>
        <v>0</v>
      </c>
      <c r="P24" s="47">
        <f t="shared" si="14"/>
        <v>0</v>
      </c>
      <c r="Q24" s="47">
        <v>0</v>
      </c>
      <c r="R24" s="47">
        <f>(IF(VLOOKUP(VLOOKUP(AM24,MAPPING!$B$12:$D$17,2,1),MAPPING!$C$12:$E$17,2,0)=7000,0,VLOOKUP(VLOOKUP(AM24,MAPPING!$B$12:$D$17,2,1),MAPPING!$C$12:$E$17,2,0)))/$X$2</f>
        <v>0</v>
      </c>
      <c r="S24" s="47">
        <v>0</v>
      </c>
      <c r="T24" s="47">
        <v>0</v>
      </c>
      <c r="U24" s="47">
        <v>0</v>
      </c>
      <c r="V24" s="47">
        <v>0</v>
      </c>
      <c r="W24" s="47">
        <v>0</v>
      </c>
      <c r="X24" s="47">
        <f t="shared" si="15"/>
        <v>7.27</v>
      </c>
      <c r="Z24" s="64">
        <v>45906</v>
      </c>
      <c r="AA24" s="56" t="s">
        <v>85</v>
      </c>
      <c r="AB24" s="56">
        <v>18042707965</v>
      </c>
      <c r="AC24" s="56" t="s">
        <v>134</v>
      </c>
      <c r="AD24" s="56" t="s">
        <v>135</v>
      </c>
      <c r="AE24" s="56"/>
      <c r="AF24" s="56">
        <v>27465</v>
      </c>
      <c r="AG24" s="56"/>
      <c r="AH24" s="57">
        <v>1</v>
      </c>
      <c r="AI24" s="58">
        <v>1</v>
      </c>
      <c r="AJ24" s="58">
        <v>0.2</v>
      </c>
      <c r="AK24" s="58">
        <v>1</v>
      </c>
      <c r="AL24" s="56" t="s">
        <v>32</v>
      </c>
      <c r="AM24" s="58">
        <v>22</v>
      </c>
      <c r="AN24" s="56" t="s">
        <v>86</v>
      </c>
      <c r="AO24" s="56" t="s">
        <v>86</v>
      </c>
      <c r="AP24" s="56" t="s">
        <v>86</v>
      </c>
      <c r="AQ24" s="56" t="s">
        <v>86</v>
      </c>
      <c r="AR24" s="56" t="s">
        <v>86</v>
      </c>
      <c r="AS24" s="56">
        <v>2235047</v>
      </c>
      <c r="AT24" s="56" t="s">
        <v>87</v>
      </c>
      <c r="AU24" s="56" t="s">
        <v>88</v>
      </c>
      <c r="AV24" s="56"/>
      <c r="AW24" s="56" t="s">
        <v>89</v>
      </c>
      <c r="AX24" s="56">
        <v>6094373015280</v>
      </c>
      <c r="AY24" s="56"/>
      <c r="AZ24" s="56">
        <v>2025090223454780</v>
      </c>
      <c r="BA24" s="56" t="s">
        <v>93</v>
      </c>
      <c r="BB24" s="56"/>
      <c r="BC24" s="56" t="s">
        <v>87</v>
      </c>
      <c r="BD24" s="56" t="s">
        <v>90</v>
      </c>
      <c r="BE24" s="56" t="s">
        <v>91</v>
      </c>
      <c r="BF24" s="56"/>
      <c r="BG24" s="56" t="s">
        <v>92</v>
      </c>
    </row>
    <row r="25" spans="2:59" x14ac:dyDescent="0.3">
      <c r="B25" s="43">
        <f t="shared" si="1"/>
        <v>21</v>
      </c>
      <c r="C25" s="78">
        <f t="shared" si="2"/>
        <v>45906</v>
      </c>
      <c r="D25" s="43">
        <f t="shared" si="3"/>
        <v>18042707965</v>
      </c>
      <c r="E25" s="43" t="str">
        <f t="shared" si="4"/>
        <v>PFR250002481</v>
      </c>
      <c r="F25" s="43" t="str">
        <f t="shared" si="5"/>
        <v>권민정</v>
      </c>
      <c r="G25" s="43" t="str">
        <f t="shared" si="6"/>
        <v>간이(Simple)</v>
      </c>
      <c r="H25" s="43">
        <f t="shared" si="7"/>
        <v>869</v>
      </c>
      <c r="I25" s="54">
        <f t="shared" si="8"/>
        <v>1</v>
      </c>
      <c r="J25" s="54">
        <f t="shared" si="9"/>
        <v>1</v>
      </c>
      <c r="K25" s="54">
        <f t="shared" si="10"/>
        <v>0.2</v>
      </c>
      <c r="L25" s="54">
        <f t="shared" si="11"/>
        <v>1</v>
      </c>
      <c r="M25" s="49" t="str">
        <f t="shared" si="12"/>
        <v>PFR250002481</v>
      </c>
      <c r="N25" s="47">
        <f t="shared" si="13"/>
        <v>7.27</v>
      </c>
      <c r="O25" s="47">
        <f>VLOOKUP(VLOOKUP(M25,$AC25:$AL25,10,0),MAPPING!$B$3:$D$9,3,0)*0.8</f>
        <v>0.8</v>
      </c>
      <c r="P25" s="47">
        <f t="shared" si="14"/>
        <v>0</v>
      </c>
      <c r="Q25" s="47">
        <v>0</v>
      </c>
      <c r="R25" s="47">
        <f>(IF(VLOOKUP(VLOOKUP(AM25,MAPPING!$B$12:$D$17,2,1),MAPPING!$C$12:$E$17,2,0)=7000,0,VLOOKUP(VLOOKUP(AM25,MAPPING!$B$12:$D$17,2,1),MAPPING!$C$12:$E$17,2,0)))/$X$2</f>
        <v>0</v>
      </c>
      <c r="S25" s="47">
        <v>0</v>
      </c>
      <c r="T25" s="47">
        <v>0</v>
      </c>
      <c r="U25" s="47">
        <v>0</v>
      </c>
      <c r="V25" s="47">
        <v>0</v>
      </c>
      <c r="W25" s="47">
        <v>0</v>
      </c>
      <c r="X25" s="47">
        <f t="shared" si="15"/>
        <v>8.07</v>
      </c>
      <c r="Z25" s="64">
        <v>45906</v>
      </c>
      <c r="AA25" s="56" t="s">
        <v>85</v>
      </c>
      <c r="AB25" s="56">
        <v>18042707965</v>
      </c>
      <c r="AC25" s="56" t="s">
        <v>136</v>
      </c>
      <c r="AD25" s="56" t="s">
        <v>137</v>
      </c>
      <c r="AE25" s="56"/>
      <c r="AF25" s="56">
        <v>38881</v>
      </c>
      <c r="AG25" s="56"/>
      <c r="AH25" s="57">
        <v>1</v>
      </c>
      <c r="AI25" s="58">
        <v>1</v>
      </c>
      <c r="AJ25" s="58">
        <v>0.2</v>
      </c>
      <c r="AK25" s="58">
        <v>1</v>
      </c>
      <c r="AL25" s="56" t="s">
        <v>33</v>
      </c>
      <c r="AM25" s="58">
        <v>869</v>
      </c>
      <c r="AN25" s="56" t="s">
        <v>86</v>
      </c>
      <c r="AO25" s="56" t="s">
        <v>86</v>
      </c>
      <c r="AP25" s="56" t="s">
        <v>86</v>
      </c>
      <c r="AQ25" s="56" t="s">
        <v>86</v>
      </c>
      <c r="AR25" s="56" t="s">
        <v>86</v>
      </c>
      <c r="AS25" s="56">
        <v>2235047</v>
      </c>
      <c r="AT25" s="56" t="s">
        <v>87</v>
      </c>
      <c r="AU25" s="56" t="s">
        <v>88</v>
      </c>
      <c r="AV25" s="56"/>
      <c r="AW25" s="56" t="s">
        <v>89</v>
      </c>
      <c r="AX25" s="56">
        <v>6094373016269</v>
      </c>
      <c r="AY25" s="56"/>
      <c r="AZ25" s="56">
        <v>2025082737967700</v>
      </c>
      <c r="BA25" s="56" t="s">
        <v>93</v>
      </c>
      <c r="BB25" s="56"/>
      <c r="BC25" s="56" t="s">
        <v>87</v>
      </c>
      <c r="BD25" s="56" t="s">
        <v>90</v>
      </c>
      <c r="BE25" s="56" t="s">
        <v>91</v>
      </c>
      <c r="BF25" s="56"/>
      <c r="BG25" s="56" t="s">
        <v>92</v>
      </c>
    </row>
    <row r="26" spans="2:59" x14ac:dyDescent="0.3">
      <c r="B26" s="43">
        <f t="shared" si="1"/>
        <v>22</v>
      </c>
      <c r="C26" s="78">
        <f t="shared" si="2"/>
        <v>45913</v>
      </c>
      <c r="D26" s="43">
        <f t="shared" si="3"/>
        <v>18042707991</v>
      </c>
      <c r="E26" s="43" t="str">
        <f t="shared" si="4"/>
        <v>PFR250002520</v>
      </c>
      <c r="F26" s="43" t="str">
        <f t="shared" si="5"/>
        <v>김지연</v>
      </c>
      <c r="G26" s="43" t="str">
        <f t="shared" si="6"/>
        <v>간이(Simple)</v>
      </c>
      <c r="H26" s="43">
        <f t="shared" si="7"/>
        <v>320</v>
      </c>
      <c r="I26" s="54">
        <f t="shared" si="8"/>
        <v>1</v>
      </c>
      <c r="J26" s="54">
        <f t="shared" si="9"/>
        <v>1</v>
      </c>
      <c r="K26" s="54">
        <f t="shared" si="10"/>
        <v>0.2</v>
      </c>
      <c r="L26" s="54">
        <f t="shared" si="11"/>
        <v>1</v>
      </c>
      <c r="M26" s="49" t="str">
        <f t="shared" si="12"/>
        <v>PFR250002520</v>
      </c>
      <c r="N26" s="47">
        <f t="shared" si="13"/>
        <v>7.27</v>
      </c>
      <c r="O26" s="47">
        <f>VLOOKUP(VLOOKUP(M26,$AC26:$AL26,10,0),MAPPING!$B$3:$D$9,3,0)*0.8</f>
        <v>0.8</v>
      </c>
      <c r="P26" s="47">
        <f t="shared" si="14"/>
        <v>0</v>
      </c>
      <c r="Q26" s="47">
        <v>0</v>
      </c>
      <c r="R26" s="47">
        <f>(IF(VLOOKUP(VLOOKUP(AM26,MAPPING!$B$12:$D$17,2,1),MAPPING!$C$12:$E$17,2,0)=7000,0,VLOOKUP(VLOOKUP(AM26,MAPPING!$B$12:$D$17,2,1),MAPPING!$C$12:$E$17,2,0)))/$X$2</f>
        <v>0</v>
      </c>
      <c r="S26" s="47">
        <v>0</v>
      </c>
      <c r="T26" s="47">
        <v>0</v>
      </c>
      <c r="U26" s="47">
        <v>0</v>
      </c>
      <c r="V26" s="47">
        <v>0</v>
      </c>
      <c r="W26" s="47">
        <v>0</v>
      </c>
      <c r="X26" s="47">
        <f t="shared" si="15"/>
        <v>8.07</v>
      </c>
      <c r="Z26" s="64">
        <v>45913</v>
      </c>
      <c r="AA26" s="56" t="s">
        <v>85</v>
      </c>
      <c r="AB26" s="56">
        <v>18042707991</v>
      </c>
      <c r="AC26" s="56" t="s">
        <v>138</v>
      </c>
      <c r="AD26" s="56" t="s">
        <v>139</v>
      </c>
      <c r="AE26" s="56">
        <v>1095941446</v>
      </c>
      <c r="AF26" s="56">
        <v>14480</v>
      </c>
      <c r="AG26" s="56"/>
      <c r="AH26" s="57">
        <v>1</v>
      </c>
      <c r="AI26" s="58">
        <v>1</v>
      </c>
      <c r="AJ26" s="58">
        <v>0.2</v>
      </c>
      <c r="AK26" s="58">
        <v>1</v>
      </c>
      <c r="AL26" s="56" t="s">
        <v>33</v>
      </c>
      <c r="AM26" s="58">
        <v>320</v>
      </c>
      <c r="AN26" s="56" t="s">
        <v>86</v>
      </c>
      <c r="AO26" s="56" t="s">
        <v>86</v>
      </c>
      <c r="AP26" s="56" t="s">
        <v>86</v>
      </c>
      <c r="AQ26" s="56" t="s">
        <v>86</v>
      </c>
      <c r="AR26" s="56" t="s">
        <v>86</v>
      </c>
      <c r="AS26" s="56">
        <v>2235047</v>
      </c>
      <c r="AT26" s="56" t="s">
        <v>87</v>
      </c>
      <c r="AU26" s="56" t="s">
        <v>88</v>
      </c>
      <c r="AV26" s="56"/>
      <c r="AW26" s="56" t="s">
        <v>89</v>
      </c>
      <c r="AX26" s="56">
        <v>6094373023347</v>
      </c>
      <c r="AY26" s="56"/>
      <c r="AZ26" s="56">
        <v>2025090336968710</v>
      </c>
      <c r="BA26" s="56" t="s">
        <v>93</v>
      </c>
      <c r="BB26" s="56"/>
      <c r="BC26" s="56" t="s">
        <v>87</v>
      </c>
      <c r="BD26" s="56" t="s">
        <v>90</v>
      </c>
      <c r="BE26" s="56" t="s">
        <v>91</v>
      </c>
      <c r="BF26" s="56"/>
      <c r="BG26" s="56" t="s">
        <v>92</v>
      </c>
    </row>
    <row r="27" spans="2:59" x14ac:dyDescent="0.3">
      <c r="B27" s="43">
        <f t="shared" si="1"/>
        <v>23</v>
      </c>
      <c r="C27" s="78">
        <f t="shared" si="2"/>
        <v>45913</v>
      </c>
      <c r="D27" s="43">
        <f t="shared" si="3"/>
        <v>18042707991</v>
      </c>
      <c r="E27" s="43" t="str">
        <f t="shared" si="4"/>
        <v>PFR250002522</v>
      </c>
      <c r="F27" s="43" t="str">
        <f t="shared" si="5"/>
        <v>윤희정</v>
      </c>
      <c r="G27" s="43" t="str">
        <f t="shared" si="6"/>
        <v>목록(Manifest)</v>
      </c>
      <c r="H27" s="43">
        <f t="shared" si="7"/>
        <v>99</v>
      </c>
      <c r="I27" s="54">
        <f t="shared" si="8"/>
        <v>1</v>
      </c>
      <c r="J27" s="54">
        <f t="shared" si="9"/>
        <v>1</v>
      </c>
      <c r="K27" s="54">
        <f t="shared" si="10"/>
        <v>0.2</v>
      </c>
      <c r="L27" s="54">
        <f t="shared" si="11"/>
        <v>1</v>
      </c>
      <c r="M27" s="49" t="str">
        <f t="shared" si="12"/>
        <v>PFR250002522</v>
      </c>
      <c r="N27" s="47">
        <f t="shared" si="13"/>
        <v>7.27</v>
      </c>
      <c r="O27" s="47">
        <f>VLOOKUP(VLOOKUP(M27,$AC27:$AL27,10,0),MAPPING!$B$3:$D$9,3,0)*0.8</f>
        <v>0</v>
      </c>
      <c r="P27" s="47">
        <f t="shared" si="14"/>
        <v>0</v>
      </c>
      <c r="Q27" s="47">
        <v>0</v>
      </c>
      <c r="R27" s="47">
        <f>(IF(VLOOKUP(VLOOKUP(AM27,MAPPING!$B$12:$D$17,2,1),MAPPING!$C$12:$E$17,2,0)=7000,0,VLOOKUP(VLOOKUP(AM27,MAPPING!$B$12:$D$17,2,1),MAPPING!$C$12:$E$17,2,0)))/$X$2</f>
        <v>0</v>
      </c>
      <c r="S27" s="47">
        <v>0</v>
      </c>
      <c r="T27" s="47">
        <v>0</v>
      </c>
      <c r="U27" s="47">
        <v>0</v>
      </c>
      <c r="V27" s="47">
        <v>0</v>
      </c>
      <c r="W27" s="47">
        <v>0</v>
      </c>
      <c r="X27" s="47">
        <f t="shared" si="15"/>
        <v>7.27</v>
      </c>
      <c r="Z27" s="64">
        <v>45913</v>
      </c>
      <c r="AA27" s="56" t="s">
        <v>85</v>
      </c>
      <c r="AB27" s="56">
        <v>18042707991</v>
      </c>
      <c r="AC27" s="56" t="s">
        <v>140</v>
      </c>
      <c r="AD27" s="56" t="s">
        <v>141</v>
      </c>
      <c r="AE27" s="56"/>
      <c r="AF27" s="56">
        <v>11902</v>
      </c>
      <c r="AG27" s="56"/>
      <c r="AH27" s="57">
        <v>1</v>
      </c>
      <c r="AI27" s="58">
        <v>1</v>
      </c>
      <c r="AJ27" s="58">
        <v>0.2</v>
      </c>
      <c r="AK27" s="58">
        <v>1</v>
      </c>
      <c r="AL27" s="56" t="s">
        <v>32</v>
      </c>
      <c r="AM27" s="58">
        <v>99</v>
      </c>
      <c r="AN27" s="56" t="s">
        <v>86</v>
      </c>
      <c r="AO27" s="56" t="s">
        <v>86</v>
      </c>
      <c r="AP27" s="56" t="s">
        <v>86</v>
      </c>
      <c r="AQ27" s="56" t="s">
        <v>86</v>
      </c>
      <c r="AR27" s="56" t="s">
        <v>86</v>
      </c>
      <c r="AS27" s="56">
        <v>2235047</v>
      </c>
      <c r="AT27" s="56" t="s">
        <v>87</v>
      </c>
      <c r="AU27" s="56" t="s">
        <v>88</v>
      </c>
      <c r="AV27" s="56"/>
      <c r="AW27" s="56" t="s">
        <v>89</v>
      </c>
      <c r="AX27" s="56">
        <v>6094373024402</v>
      </c>
      <c r="AY27" s="56"/>
      <c r="AZ27" s="56">
        <v>2025090627791910</v>
      </c>
      <c r="BA27" s="56" t="s">
        <v>93</v>
      </c>
      <c r="BB27" s="56"/>
      <c r="BC27" s="56" t="s">
        <v>87</v>
      </c>
      <c r="BD27" s="56" t="s">
        <v>90</v>
      </c>
      <c r="BE27" s="56" t="s">
        <v>91</v>
      </c>
      <c r="BF27" s="56"/>
      <c r="BG27" s="56" t="s">
        <v>92</v>
      </c>
    </row>
    <row r="28" spans="2:59" x14ac:dyDescent="0.3">
      <c r="B28" s="43">
        <f t="shared" si="1"/>
        <v>24</v>
      </c>
      <c r="C28" s="78">
        <f t="shared" si="2"/>
        <v>45913</v>
      </c>
      <c r="D28" s="43">
        <f t="shared" si="3"/>
        <v>18042707991</v>
      </c>
      <c r="E28" s="43" t="str">
        <f t="shared" si="4"/>
        <v>PFR250002434</v>
      </c>
      <c r="F28" s="43" t="str">
        <f t="shared" si="5"/>
        <v>차승언</v>
      </c>
      <c r="G28" s="43" t="str">
        <f t="shared" si="6"/>
        <v>목록(Manifest)</v>
      </c>
      <c r="H28" s="43">
        <f t="shared" si="7"/>
        <v>139</v>
      </c>
      <c r="I28" s="54">
        <f t="shared" si="8"/>
        <v>1</v>
      </c>
      <c r="J28" s="54">
        <f t="shared" si="9"/>
        <v>1</v>
      </c>
      <c r="K28" s="54">
        <f t="shared" si="10"/>
        <v>0.2</v>
      </c>
      <c r="L28" s="54">
        <f t="shared" si="11"/>
        <v>1</v>
      </c>
      <c r="M28" s="49" t="str">
        <f t="shared" si="12"/>
        <v>PFR250002434</v>
      </c>
      <c r="N28" s="47">
        <f t="shared" si="13"/>
        <v>7.27</v>
      </c>
      <c r="O28" s="47">
        <f>VLOOKUP(VLOOKUP(M28,$AC28:$AL28,10,0),MAPPING!$B$3:$D$9,3,0)*0.8</f>
        <v>0</v>
      </c>
      <c r="P28" s="47">
        <f t="shared" si="14"/>
        <v>0</v>
      </c>
      <c r="Q28" s="47">
        <v>0</v>
      </c>
      <c r="R28" s="47">
        <f>(IF(VLOOKUP(VLOOKUP(AM28,MAPPING!$B$12:$D$17,2,1),MAPPING!$C$12:$E$17,2,0)=7000,0,VLOOKUP(VLOOKUP(AM28,MAPPING!$B$12:$D$17,2,1),MAPPING!$C$12:$E$17,2,0)))/$X$2</f>
        <v>0</v>
      </c>
      <c r="S28" s="47">
        <v>0</v>
      </c>
      <c r="T28" s="47">
        <v>0</v>
      </c>
      <c r="U28" s="47">
        <v>0</v>
      </c>
      <c r="V28" s="47">
        <v>0</v>
      </c>
      <c r="W28" s="47">
        <v>0</v>
      </c>
      <c r="X28" s="47">
        <f t="shared" si="15"/>
        <v>7.27</v>
      </c>
      <c r="Z28" s="64">
        <v>45913</v>
      </c>
      <c r="AA28" s="56" t="s">
        <v>85</v>
      </c>
      <c r="AB28" s="56">
        <v>18042707991</v>
      </c>
      <c r="AC28" s="56" t="s">
        <v>142</v>
      </c>
      <c r="AD28" s="56" t="s">
        <v>143</v>
      </c>
      <c r="AE28" s="56"/>
      <c r="AF28" s="56">
        <v>2638</v>
      </c>
      <c r="AG28" s="56"/>
      <c r="AH28" s="57">
        <v>1</v>
      </c>
      <c r="AI28" s="58">
        <v>1</v>
      </c>
      <c r="AJ28" s="58">
        <v>0.2</v>
      </c>
      <c r="AK28" s="58">
        <v>1</v>
      </c>
      <c r="AL28" s="56" t="s">
        <v>32</v>
      </c>
      <c r="AM28" s="58">
        <v>139</v>
      </c>
      <c r="AN28" s="56" t="s">
        <v>86</v>
      </c>
      <c r="AO28" s="56" t="s">
        <v>86</v>
      </c>
      <c r="AP28" s="56" t="s">
        <v>86</v>
      </c>
      <c r="AQ28" s="56" t="s">
        <v>86</v>
      </c>
      <c r="AR28" s="56" t="s">
        <v>86</v>
      </c>
      <c r="AS28" s="56">
        <v>2235047</v>
      </c>
      <c r="AT28" s="56" t="s">
        <v>87</v>
      </c>
      <c r="AU28" s="56" t="s">
        <v>88</v>
      </c>
      <c r="AV28" s="56"/>
      <c r="AW28" s="56" t="s">
        <v>89</v>
      </c>
      <c r="AX28" s="56">
        <v>6094373012170</v>
      </c>
      <c r="AY28" s="56"/>
      <c r="AZ28" s="56">
        <v>2025081431229770</v>
      </c>
      <c r="BA28" s="56" t="s">
        <v>93</v>
      </c>
      <c r="BB28" s="56"/>
      <c r="BC28" s="56" t="s">
        <v>87</v>
      </c>
      <c r="BD28" s="56" t="s">
        <v>90</v>
      </c>
      <c r="BE28" s="56" t="s">
        <v>91</v>
      </c>
      <c r="BF28" s="56"/>
      <c r="BG28" s="56" t="s">
        <v>92</v>
      </c>
    </row>
    <row r="29" spans="2:59" x14ac:dyDescent="0.3">
      <c r="B29" s="43">
        <f t="shared" si="1"/>
        <v>25</v>
      </c>
      <c r="C29" s="78">
        <f t="shared" si="2"/>
        <v>45913</v>
      </c>
      <c r="D29" s="43">
        <f t="shared" si="3"/>
        <v>18042707991</v>
      </c>
      <c r="E29" s="43" t="str">
        <f t="shared" si="4"/>
        <v>PFR250002496</v>
      </c>
      <c r="F29" s="43" t="str">
        <f t="shared" si="5"/>
        <v>박지원</v>
      </c>
      <c r="G29" s="43" t="str">
        <f t="shared" si="6"/>
        <v>목록(Manifest)</v>
      </c>
      <c r="H29" s="43">
        <f t="shared" si="7"/>
        <v>29</v>
      </c>
      <c r="I29" s="54">
        <f t="shared" si="8"/>
        <v>1</v>
      </c>
      <c r="J29" s="54">
        <f t="shared" si="9"/>
        <v>1</v>
      </c>
      <c r="K29" s="54">
        <f t="shared" si="10"/>
        <v>0.2</v>
      </c>
      <c r="L29" s="54">
        <f t="shared" si="11"/>
        <v>1</v>
      </c>
      <c r="M29" s="49" t="str">
        <f t="shared" si="12"/>
        <v>PFR250002496</v>
      </c>
      <c r="N29" s="47">
        <f t="shared" si="13"/>
        <v>7.27</v>
      </c>
      <c r="O29" s="47">
        <f>VLOOKUP(VLOOKUP(M29,$AC29:$AL29,10,0),MAPPING!$B$3:$D$9,3,0)*0.8</f>
        <v>0</v>
      </c>
      <c r="P29" s="47">
        <f t="shared" si="14"/>
        <v>0</v>
      </c>
      <c r="Q29" s="47">
        <v>0</v>
      </c>
      <c r="R29" s="47">
        <f>(IF(VLOOKUP(VLOOKUP(AM29,MAPPING!$B$12:$D$17,2,1),MAPPING!$C$12:$E$17,2,0)=7000,0,VLOOKUP(VLOOKUP(AM29,MAPPING!$B$12:$D$17,2,1),MAPPING!$C$12:$E$17,2,0)))/$X$2</f>
        <v>0</v>
      </c>
      <c r="S29" s="47">
        <v>0</v>
      </c>
      <c r="T29" s="47">
        <v>0</v>
      </c>
      <c r="U29" s="47">
        <v>0</v>
      </c>
      <c r="V29" s="47">
        <v>0</v>
      </c>
      <c r="W29" s="47">
        <v>0</v>
      </c>
      <c r="X29" s="47">
        <f t="shared" si="15"/>
        <v>7.27</v>
      </c>
      <c r="Z29" s="64">
        <v>45913</v>
      </c>
      <c r="AA29" s="56" t="s">
        <v>85</v>
      </c>
      <c r="AB29" s="56">
        <v>18042707991</v>
      </c>
      <c r="AC29" s="56" t="s">
        <v>144</v>
      </c>
      <c r="AD29" s="56" t="s">
        <v>145</v>
      </c>
      <c r="AE29" s="56">
        <v>1045181874</v>
      </c>
      <c r="AF29" s="56">
        <v>18379</v>
      </c>
      <c r="AG29" s="56"/>
      <c r="AH29" s="57">
        <v>1</v>
      </c>
      <c r="AI29" s="58">
        <v>1</v>
      </c>
      <c r="AJ29" s="58">
        <v>0.2</v>
      </c>
      <c r="AK29" s="58">
        <v>1</v>
      </c>
      <c r="AL29" s="56" t="s">
        <v>32</v>
      </c>
      <c r="AM29" s="58">
        <v>29</v>
      </c>
      <c r="AN29" s="56" t="s">
        <v>86</v>
      </c>
      <c r="AO29" s="56" t="s">
        <v>86</v>
      </c>
      <c r="AP29" s="56" t="s">
        <v>86</v>
      </c>
      <c r="AQ29" s="56" t="s">
        <v>86</v>
      </c>
      <c r="AR29" s="56" t="s">
        <v>86</v>
      </c>
      <c r="AS29" s="56">
        <v>2235047</v>
      </c>
      <c r="AT29" s="56" t="s">
        <v>87</v>
      </c>
      <c r="AU29" s="56" t="s">
        <v>88</v>
      </c>
      <c r="AV29" s="56"/>
      <c r="AW29" s="56" t="s">
        <v>89</v>
      </c>
      <c r="AX29" s="56">
        <v>6094373022237</v>
      </c>
      <c r="AY29" s="56"/>
      <c r="AZ29" s="56">
        <v>2025083151063310</v>
      </c>
      <c r="BA29" s="56" t="s">
        <v>93</v>
      </c>
      <c r="BB29" s="56"/>
      <c r="BC29" s="56" t="s">
        <v>87</v>
      </c>
      <c r="BD29" s="56" t="s">
        <v>90</v>
      </c>
      <c r="BE29" s="56" t="s">
        <v>91</v>
      </c>
      <c r="BF29" s="56"/>
      <c r="BG29" s="56" t="s">
        <v>92</v>
      </c>
    </row>
    <row r="30" spans="2:59" x14ac:dyDescent="0.3">
      <c r="B30" s="43">
        <f t="shared" si="1"/>
        <v>26</v>
      </c>
      <c r="C30" s="78">
        <f t="shared" si="2"/>
        <v>45913</v>
      </c>
      <c r="D30" s="43">
        <f t="shared" si="3"/>
        <v>18042707991</v>
      </c>
      <c r="E30" s="43" t="str">
        <f t="shared" si="4"/>
        <v>PFR250002497</v>
      </c>
      <c r="F30" s="43" t="str">
        <f t="shared" si="5"/>
        <v>백효진</v>
      </c>
      <c r="G30" s="43" t="str">
        <f t="shared" si="6"/>
        <v>목록(Manifest)</v>
      </c>
      <c r="H30" s="43">
        <f t="shared" si="7"/>
        <v>22</v>
      </c>
      <c r="I30" s="54">
        <f t="shared" si="8"/>
        <v>1</v>
      </c>
      <c r="J30" s="54">
        <f t="shared" si="9"/>
        <v>1</v>
      </c>
      <c r="K30" s="54">
        <f t="shared" si="10"/>
        <v>0.2</v>
      </c>
      <c r="L30" s="54">
        <f t="shared" si="11"/>
        <v>1</v>
      </c>
      <c r="M30" s="49" t="str">
        <f t="shared" si="12"/>
        <v>PFR250002497</v>
      </c>
      <c r="N30" s="47">
        <f t="shared" si="13"/>
        <v>7.27</v>
      </c>
      <c r="O30" s="47">
        <f>VLOOKUP(VLOOKUP(M30,$AC30:$AL30,10,0),MAPPING!$B$3:$D$9,3,0)*0.8</f>
        <v>0</v>
      </c>
      <c r="P30" s="47">
        <f t="shared" si="14"/>
        <v>0</v>
      </c>
      <c r="Q30" s="47">
        <v>0</v>
      </c>
      <c r="R30" s="47">
        <f>(IF(VLOOKUP(VLOOKUP(AM30,MAPPING!$B$12:$D$17,2,1),MAPPING!$C$12:$E$17,2,0)=7000,0,VLOOKUP(VLOOKUP(AM30,MAPPING!$B$12:$D$17,2,1),MAPPING!$C$12:$E$17,2,0)))/$X$2</f>
        <v>0</v>
      </c>
      <c r="S30" s="47">
        <v>0</v>
      </c>
      <c r="T30" s="47">
        <v>0</v>
      </c>
      <c r="U30" s="47">
        <v>0</v>
      </c>
      <c r="V30" s="47">
        <v>0</v>
      </c>
      <c r="W30" s="47">
        <v>0</v>
      </c>
      <c r="X30" s="47">
        <f t="shared" si="15"/>
        <v>7.27</v>
      </c>
      <c r="Z30" s="64">
        <v>45913</v>
      </c>
      <c r="AA30" s="56" t="s">
        <v>85</v>
      </c>
      <c r="AB30" s="56">
        <v>18042707991</v>
      </c>
      <c r="AC30" s="56" t="s">
        <v>146</v>
      </c>
      <c r="AD30" s="56" t="s">
        <v>147</v>
      </c>
      <c r="AE30" s="56"/>
      <c r="AF30" s="56">
        <v>1452</v>
      </c>
      <c r="AG30" s="56"/>
      <c r="AH30" s="57">
        <v>1</v>
      </c>
      <c r="AI30" s="58">
        <v>1</v>
      </c>
      <c r="AJ30" s="58">
        <v>0.2</v>
      </c>
      <c r="AK30" s="58">
        <v>1</v>
      </c>
      <c r="AL30" s="56" t="s">
        <v>32</v>
      </c>
      <c r="AM30" s="58">
        <v>22</v>
      </c>
      <c r="AN30" s="56" t="s">
        <v>86</v>
      </c>
      <c r="AO30" s="56" t="s">
        <v>86</v>
      </c>
      <c r="AP30" s="56" t="s">
        <v>86</v>
      </c>
      <c r="AQ30" s="56" t="s">
        <v>86</v>
      </c>
      <c r="AR30" s="56" t="s">
        <v>86</v>
      </c>
      <c r="AS30" s="56">
        <v>2235047</v>
      </c>
      <c r="AT30" s="56" t="s">
        <v>87</v>
      </c>
      <c r="AU30" s="56" t="s">
        <v>88</v>
      </c>
      <c r="AV30" s="56"/>
      <c r="AW30" s="56" t="s">
        <v>89</v>
      </c>
      <c r="AX30" s="56">
        <v>6094373022238</v>
      </c>
      <c r="AY30" s="56"/>
      <c r="AZ30" s="56">
        <v>2025090976229410</v>
      </c>
      <c r="BA30" s="56" t="s">
        <v>93</v>
      </c>
      <c r="BB30" s="56"/>
      <c r="BC30" s="56" t="s">
        <v>87</v>
      </c>
      <c r="BD30" s="56" t="s">
        <v>90</v>
      </c>
      <c r="BE30" s="56" t="s">
        <v>91</v>
      </c>
      <c r="BF30" s="56"/>
      <c r="BG30" s="56" t="s">
        <v>92</v>
      </c>
    </row>
    <row r="31" spans="2:59" x14ac:dyDescent="0.3">
      <c r="B31" s="43">
        <f t="shared" si="1"/>
        <v>27</v>
      </c>
      <c r="C31" s="78">
        <f t="shared" si="2"/>
        <v>45921</v>
      </c>
      <c r="D31" s="43">
        <f t="shared" si="3"/>
        <v>18042708024</v>
      </c>
      <c r="E31" s="43" t="str">
        <f t="shared" si="4"/>
        <v>PFR250002578</v>
      </c>
      <c r="F31" s="43" t="str">
        <f t="shared" si="5"/>
        <v>안은정</v>
      </c>
      <c r="G31" s="43" t="str">
        <f t="shared" si="6"/>
        <v>목록(Manifest)</v>
      </c>
      <c r="H31" s="43">
        <f t="shared" si="7"/>
        <v>85</v>
      </c>
      <c r="I31" s="54">
        <f t="shared" si="8"/>
        <v>1</v>
      </c>
      <c r="J31" s="54">
        <f t="shared" si="9"/>
        <v>1</v>
      </c>
      <c r="K31" s="54">
        <f t="shared" si="10"/>
        <v>0.2</v>
      </c>
      <c r="L31" s="54">
        <f t="shared" si="11"/>
        <v>1</v>
      </c>
      <c r="M31" s="49" t="str">
        <f t="shared" si="12"/>
        <v>PFR250002578</v>
      </c>
      <c r="N31" s="47">
        <f t="shared" si="13"/>
        <v>7.27</v>
      </c>
      <c r="O31" s="47">
        <f>VLOOKUP(VLOOKUP(M31,$AC31:$AL31,10,0),MAPPING!$B$3:$D$9,3,0)*0.8</f>
        <v>0</v>
      </c>
      <c r="P31" s="47">
        <f t="shared" si="14"/>
        <v>0</v>
      </c>
      <c r="Q31" s="47">
        <v>0</v>
      </c>
      <c r="R31" s="47">
        <f>(IF(VLOOKUP(VLOOKUP(AM31,MAPPING!$B$12:$D$17,2,1),MAPPING!$C$12:$E$17,2,0)=7000,0,VLOOKUP(VLOOKUP(AM31,MAPPING!$B$12:$D$17,2,1),MAPPING!$C$12:$E$17,2,0)))/$X$2</f>
        <v>0</v>
      </c>
      <c r="S31" s="47">
        <v>0</v>
      </c>
      <c r="T31" s="47">
        <v>0</v>
      </c>
      <c r="U31" s="47">
        <v>0</v>
      </c>
      <c r="V31" s="47">
        <v>0</v>
      </c>
      <c r="W31" s="47">
        <v>0</v>
      </c>
      <c r="X31" s="47">
        <f t="shared" si="15"/>
        <v>7.27</v>
      </c>
      <c r="Z31" s="64">
        <v>45921</v>
      </c>
      <c r="AA31" s="56" t="s">
        <v>85</v>
      </c>
      <c r="AB31" s="56">
        <v>18042708024</v>
      </c>
      <c r="AC31" s="56" t="s">
        <v>148</v>
      </c>
      <c r="AD31" s="56" t="s">
        <v>149</v>
      </c>
      <c r="AE31" s="56">
        <v>1034990900</v>
      </c>
      <c r="AF31" s="56">
        <v>16867</v>
      </c>
      <c r="AG31" s="56"/>
      <c r="AH31" s="57">
        <v>1</v>
      </c>
      <c r="AI31" s="58">
        <v>1</v>
      </c>
      <c r="AJ31" s="58">
        <v>0.2</v>
      </c>
      <c r="AK31" s="58">
        <v>1</v>
      </c>
      <c r="AL31" s="56" t="s">
        <v>32</v>
      </c>
      <c r="AM31" s="58">
        <v>85</v>
      </c>
      <c r="AN31" s="56" t="s">
        <v>86</v>
      </c>
      <c r="AO31" s="56" t="s">
        <v>86</v>
      </c>
      <c r="AP31" s="56" t="s">
        <v>86</v>
      </c>
      <c r="AQ31" s="56" t="s">
        <v>86</v>
      </c>
      <c r="AR31" s="56" t="s">
        <v>86</v>
      </c>
      <c r="AS31" s="56">
        <v>2235047</v>
      </c>
      <c r="AT31" s="56" t="s">
        <v>87</v>
      </c>
      <c r="AU31" s="56" t="s">
        <v>88</v>
      </c>
      <c r="AV31" s="56"/>
      <c r="AW31" s="56" t="s">
        <v>89</v>
      </c>
      <c r="AX31" s="56">
        <v>6094373030443</v>
      </c>
      <c r="AY31" s="56"/>
      <c r="AZ31" s="56">
        <v>2025091146668000</v>
      </c>
      <c r="BA31" s="56" t="s">
        <v>93</v>
      </c>
      <c r="BB31" s="56"/>
      <c r="BC31" s="56" t="s">
        <v>87</v>
      </c>
      <c r="BD31" s="56" t="s">
        <v>90</v>
      </c>
      <c r="BE31" s="56" t="s">
        <v>91</v>
      </c>
      <c r="BF31" s="56"/>
      <c r="BG31" s="56" t="s">
        <v>92</v>
      </c>
    </row>
    <row r="32" spans="2:59" x14ac:dyDescent="0.3">
      <c r="B32" s="43">
        <f t="shared" si="1"/>
        <v>28</v>
      </c>
      <c r="C32" s="78">
        <f t="shared" si="2"/>
        <v>45921</v>
      </c>
      <c r="D32" s="43">
        <f t="shared" si="3"/>
        <v>18042708024</v>
      </c>
      <c r="E32" s="43" t="str">
        <f t="shared" si="4"/>
        <v>PFR250002579</v>
      </c>
      <c r="F32" s="43" t="str">
        <f t="shared" si="5"/>
        <v>김아연</v>
      </c>
      <c r="G32" s="43" t="str">
        <f t="shared" si="6"/>
        <v>간이(Simple)</v>
      </c>
      <c r="H32" s="43">
        <f t="shared" si="7"/>
        <v>216</v>
      </c>
      <c r="I32" s="54">
        <f t="shared" si="8"/>
        <v>1</v>
      </c>
      <c r="J32" s="54">
        <f t="shared" si="9"/>
        <v>1</v>
      </c>
      <c r="K32" s="54">
        <f t="shared" si="10"/>
        <v>0.2</v>
      </c>
      <c r="L32" s="54">
        <f t="shared" si="11"/>
        <v>1</v>
      </c>
      <c r="M32" s="49" t="str">
        <f t="shared" si="12"/>
        <v>PFR250002579</v>
      </c>
      <c r="N32" s="47">
        <f t="shared" si="13"/>
        <v>7.27</v>
      </c>
      <c r="O32" s="47">
        <f>VLOOKUP(VLOOKUP(M32,$AC32:$AL32,10,0),MAPPING!$B$3:$D$9,3,0)*0.8</f>
        <v>0.8</v>
      </c>
      <c r="P32" s="47">
        <f t="shared" si="14"/>
        <v>0</v>
      </c>
      <c r="Q32" s="47">
        <v>0</v>
      </c>
      <c r="R32" s="47">
        <f>(IF(VLOOKUP(VLOOKUP(AM32,MAPPING!$B$12:$D$17,2,1),MAPPING!$C$12:$E$17,2,0)=7000,0,VLOOKUP(VLOOKUP(AM32,MAPPING!$B$12:$D$17,2,1),MAPPING!$C$12:$E$17,2,0)))/$X$2</f>
        <v>0</v>
      </c>
      <c r="S32" s="47">
        <v>0</v>
      </c>
      <c r="T32" s="47">
        <v>0</v>
      </c>
      <c r="U32" s="47">
        <v>0</v>
      </c>
      <c r="V32" s="47">
        <v>0</v>
      </c>
      <c r="W32" s="47">
        <v>0</v>
      </c>
      <c r="X32" s="47">
        <f t="shared" si="15"/>
        <v>8.07</v>
      </c>
      <c r="Z32" s="64">
        <v>45921</v>
      </c>
      <c r="AA32" s="56" t="s">
        <v>85</v>
      </c>
      <c r="AB32" s="56">
        <v>18042708024</v>
      </c>
      <c r="AC32" s="56" t="s">
        <v>150</v>
      </c>
      <c r="AD32" s="56" t="s">
        <v>151</v>
      </c>
      <c r="AE32" s="56"/>
      <c r="AF32" s="56">
        <v>16293</v>
      </c>
      <c r="AG32" s="56"/>
      <c r="AH32" s="57">
        <v>1</v>
      </c>
      <c r="AI32" s="58">
        <v>1</v>
      </c>
      <c r="AJ32" s="58">
        <v>0.2</v>
      </c>
      <c r="AK32" s="58">
        <v>1</v>
      </c>
      <c r="AL32" s="56" t="s">
        <v>33</v>
      </c>
      <c r="AM32" s="58">
        <v>216</v>
      </c>
      <c r="AN32" s="56" t="s">
        <v>86</v>
      </c>
      <c r="AO32" s="56" t="s">
        <v>86</v>
      </c>
      <c r="AP32" s="56" t="s">
        <v>86</v>
      </c>
      <c r="AQ32" s="56"/>
      <c r="AR32" s="56" t="s">
        <v>86</v>
      </c>
      <c r="AS32" s="56">
        <v>2235047</v>
      </c>
      <c r="AT32" s="56" t="s">
        <v>87</v>
      </c>
      <c r="AU32" s="56" t="s">
        <v>88</v>
      </c>
      <c r="AV32" s="56"/>
      <c r="AW32" s="56" t="s">
        <v>89</v>
      </c>
      <c r="AX32" s="56">
        <v>6094373030444</v>
      </c>
      <c r="AY32" s="56"/>
      <c r="AZ32" s="56">
        <v>2025091385822640</v>
      </c>
      <c r="BA32" s="56" t="s">
        <v>93</v>
      </c>
      <c r="BB32" s="56"/>
      <c r="BC32" s="56" t="s">
        <v>87</v>
      </c>
      <c r="BD32" s="56" t="s">
        <v>90</v>
      </c>
      <c r="BE32" s="56" t="s">
        <v>91</v>
      </c>
      <c r="BF32" s="56"/>
      <c r="BG32" s="56" t="s">
        <v>92</v>
      </c>
    </row>
    <row r="33" spans="2:59" x14ac:dyDescent="0.3">
      <c r="B33" s="43">
        <f t="shared" si="1"/>
        <v>29</v>
      </c>
      <c r="C33" s="78">
        <f t="shared" si="2"/>
        <v>45921</v>
      </c>
      <c r="D33" s="43">
        <f t="shared" si="3"/>
        <v>18042708024</v>
      </c>
      <c r="E33" s="43" t="str">
        <f t="shared" si="4"/>
        <v>PFR250002580</v>
      </c>
      <c r="F33" s="43" t="str">
        <f t="shared" si="5"/>
        <v>김소영</v>
      </c>
      <c r="G33" s="43" t="str">
        <f t="shared" si="6"/>
        <v>목록(Manifest)</v>
      </c>
      <c r="H33" s="43">
        <f t="shared" si="7"/>
        <v>133</v>
      </c>
      <c r="I33" s="54">
        <f t="shared" si="8"/>
        <v>1</v>
      </c>
      <c r="J33" s="54">
        <f t="shared" si="9"/>
        <v>1</v>
      </c>
      <c r="K33" s="54">
        <f t="shared" si="10"/>
        <v>0.2</v>
      </c>
      <c r="L33" s="54">
        <f t="shared" si="11"/>
        <v>1</v>
      </c>
      <c r="M33" s="49" t="str">
        <f t="shared" si="12"/>
        <v>PFR250002580</v>
      </c>
      <c r="N33" s="47">
        <f t="shared" si="13"/>
        <v>7.27</v>
      </c>
      <c r="O33" s="47">
        <f>VLOOKUP(VLOOKUP(M33,$AC33:$AL33,10,0),MAPPING!$B$3:$D$9,3,0)*0.8</f>
        <v>0</v>
      </c>
      <c r="P33" s="47">
        <f t="shared" si="14"/>
        <v>0</v>
      </c>
      <c r="Q33" s="47">
        <v>0</v>
      </c>
      <c r="R33" s="47">
        <f>(IF(VLOOKUP(VLOOKUP(AM33,MAPPING!$B$12:$D$17,2,1),MAPPING!$C$12:$E$17,2,0)=7000,0,VLOOKUP(VLOOKUP(AM33,MAPPING!$B$12:$D$17,2,1),MAPPING!$C$12:$E$17,2,0)))/$X$2</f>
        <v>0</v>
      </c>
      <c r="S33" s="47">
        <v>0</v>
      </c>
      <c r="T33" s="47">
        <v>0</v>
      </c>
      <c r="U33" s="47">
        <v>0</v>
      </c>
      <c r="V33" s="47">
        <v>0</v>
      </c>
      <c r="W33" s="47">
        <v>0</v>
      </c>
      <c r="X33" s="47">
        <f t="shared" si="15"/>
        <v>7.27</v>
      </c>
      <c r="Z33" s="64">
        <v>45921</v>
      </c>
      <c r="AA33" s="56" t="s">
        <v>85</v>
      </c>
      <c r="AB33" s="56">
        <v>18042708024</v>
      </c>
      <c r="AC33" s="56" t="s">
        <v>152</v>
      </c>
      <c r="AD33" s="56" t="s">
        <v>153</v>
      </c>
      <c r="AE33" s="56"/>
      <c r="AF33" s="56">
        <v>13010</v>
      </c>
      <c r="AG33" s="56"/>
      <c r="AH33" s="57">
        <v>1</v>
      </c>
      <c r="AI33" s="58">
        <v>1</v>
      </c>
      <c r="AJ33" s="58">
        <v>0.2</v>
      </c>
      <c r="AK33" s="58">
        <v>1</v>
      </c>
      <c r="AL33" s="56" t="s">
        <v>32</v>
      </c>
      <c r="AM33" s="58">
        <v>133</v>
      </c>
      <c r="AN33" s="56" t="s">
        <v>86</v>
      </c>
      <c r="AO33" s="56" t="s">
        <v>86</v>
      </c>
      <c r="AP33" s="56" t="s">
        <v>86</v>
      </c>
      <c r="AQ33" s="56" t="s">
        <v>86</v>
      </c>
      <c r="AR33" s="56" t="s">
        <v>86</v>
      </c>
      <c r="AS33" s="56">
        <v>2235047</v>
      </c>
      <c r="AT33" s="56" t="s">
        <v>87</v>
      </c>
      <c r="AU33" s="56" t="s">
        <v>88</v>
      </c>
      <c r="AV33" s="56"/>
      <c r="AW33" s="56" t="s">
        <v>89</v>
      </c>
      <c r="AX33" s="56">
        <v>6094373030445</v>
      </c>
      <c r="AY33" s="56"/>
      <c r="AZ33" s="56">
        <v>2025091425156100</v>
      </c>
      <c r="BA33" s="56" t="s">
        <v>93</v>
      </c>
      <c r="BB33" s="56"/>
      <c r="BC33" s="56" t="s">
        <v>87</v>
      </c>
      <c r="BD33" s="56" t="s">
        <v>90</v>
      </c>
      <c r="BE33" s="56" t="s">
        <v>91</v>
      </c>
      <c r="BF33" s="56"/>
      <c r="BG33" s="56" t="s">
        <v>92</v>
      </c>
    </row>
    <row r="34" spans="2:59" x14ac:dyDescent="0.3">
      <c r="B34" s="43">
        <f t="shared" si="1"/>
        <v>30</v>
      </c>
      <c r="C34" s="78">
        <f t="shared" si="2"/>
        <v>45921</v>
      </c>
      <c r="D34" s="43">
        <f t="shared" si="3"/>
        <v>18042708024</v>
      </c>
      <c r="E34" s="43" t="str">
        <f t="shared" si="4"/>
        <v>PFR250002581</v>
      </c>
      <c r="F34" s="43" t="str">
        <f t="shared" si="5"/>
        <v>이슬이</v>
      </c>
      <c r="G34" s="43" t="str">
        <f t="shared" si="6"/>
        <v>목록(Manifest)</v>
      </c>
      <c r="H34" s="43">
        <f t="shared" si="7"/>
        <v>108</v>
      </c>
      <c r="I34" s="54">
        <f t="shared" si="8"/>
        <v>1</v>
      </c>
      <c r="J34" s="54">
        <f t="shared" si="9"/>
        <v>1</v>
      </c>
      <c r="K34" s="54">
        <f t="shared" si="10"/>
        <v>0.2</v>
      </c>
      <c r="L34" s="54">
        <f t="shared" si="11"/>
        <v>1</v>
      </c>
      <c r="M34" s="49" t="str">
        <f t="shared" si="12"/>
        <v>PFR250002581</v>
      </c>
      <c r="N34" s="47">
        <f t="shared" si="13"/>
        <v>7.27</v>
      </c>
      <c r="O34" s="47">
        <f>VLOOKUP(VLOOKUP(M34,$AC34:$AL34,10,0),MAPPING!$B$3:$D$9,3,0)*0.8</f>
        <v>0</v>
      </c>
      <c r="P34" s="47">
        <f t="shared" si="14"/>
        <v>0</v>
      </c>
      <c r="Q34" s="47">
        <v>0</v>
      </c>
      <c r="R34" s="47">
        <f>(IF(VLOOKUP(VLOOKUP(AM34,MAPPING!$B$12:$D$17,2,1),MAPPING!$C$12:$E$17,2,0)=7000,0,VLOOKUP(VLOOKUP(AM34,MAPPING!$B$12:$D$17,2,1),MAPPING!$C$12:$E$17,2,0)))/$X$2</f>
        <v>0</v>
      </c>
      <c r="S34" s="47">
        <v>0</v>
      </c>
      <c r="T34" s="47">
        <v>0</v>
      </c>
      <c r="U34" s="47">
        <v>0</v>
      </c>
      <c r="V34" s="47">
        <v>0</v>
      </c>
      <c r="W34" s="47">
        <v>0</v>
      </c>
      <c r="X34" s="47">
        <f t="shared" si="15"/>
        <v>7.27</v>
      </c>
      <c r="Z34" s="64">
        <v>45921</v>
      </c>
      <c r="AA34" s="56" t="s">
        <v>85</v>
      </c>
      <c r="AB34" s="56">
        <v>18042708024</v>
      </c>
      <c r="AC34" s="56" t="s">
        <v>154</v>
      </c>
      <c r="AD34" s="56" t="s">
        <v>155</v>
      </c>
      <c r="AE34" s="56"/>
      <c r="AF34" s="56">
        <v>35356</v>
      </c>
      <c r="AG34" s="56"/>
      <c r="AH34" s="57">
        <v>1</v>
      </c>
      <c r="AI34" s="58">
        <v>1</v>
      </c>
      <c r="AJ34" s="58">
        <v>0.2</v>
      </c>
      <c r="AK34" s="58">
        <v>1</v>
      </c>
      <c r="AL34" s="56" t="s">
        <v>32</v>
      </c>
      <c r="AM34" s="58">
        <v>108</v>
      </c>
      <c r="AN34" s="56" t="s">
        <v>86</v>
      </c>
      <c r="AO34" s="56" t="s">
        <v>86</v>
      </c>
      <c r="AP34" s="56" t="s">
        <v>86</v>
      </c>
      <c r="AQ34" s="56" t="s">
        <v>86</v>
      </c>
      <c r="AR34" s="56" t="s">
        <v>86</v>
      </c>
      <c r="AS34" s="56">
        <v>2235047</v>
      </c>
      <c r="AT34" s="56" t="s">
        <v>87</v>
      </c>
      <c r="AU34" s="56" t="s">
        <v>88</v>
      </c>
      <c r="AV34" s="56"/>
      <c r="AW34" s="56" t="s">
        <v>89</v>
      </c>
      <c r="AX34" s="56">
        <v>6094373030446</v>
      </c>
      <c r="AY34" s="56"/>
      <c r="AZ34" s="56">
        <v>2025091539631920</v>
      </c>
      <c r="BA34" s="56" t="s">
        <v>93</v>
      </c>
      <c r="BB34" s="56"/>
      <c r="BC34" s="56" t="s">
        <v>87</v>
      </c>
      <c r="BD34" s="56" t="s">
        <v>90</v>
      </c>
      <c r="BE34" s="56" t="s">
        <v>91</v>
      </c>
      <c r="BF34" s="56"/>
      <c r="BG34" s="56" t="s">
        <v>92</v>
      </c>
    </row>
    <row r="35" spans="2:59" x14ac:dyDescent="0.3">
      <c r="B35" s="43">
        <f t="shared" si="1"/>
        <v>31</v>
      </c>
      <c r="C35" s="78">
        <f t="shared" si="2"/>
        <v>45921</v>
      </c>
      <c r="D35" s="43">
        <f t="shared" si="3"/>
        <v>18042708024</v>
      </c>
      <c r="E35" s="43" t="str">
        <f t="shared" si="4"/>
        <v>PFR250002582</v>
      </c>
      <c r="F35" s="43" t="str">
        <f t="shared" si="5"/>
        <v>송은미</v>
      </c>
      <c r="G35" s="43" t="str">
        <f t="shared" si="6"/>
        <v>목록(Manifest)</v>
      </c>
      <c r="H35" s="43">
        <f t="shared" si="7"/>
        <v>90</v>
      </c>
      <c r="I35" s="54">
        <f t="shared" si="8"/>
        <v>1</v>
      </c>
      <c r="J35" s="54">
        <f t="shared" si="9"/>
        <v>1</v>
      </c>
      <c r="K35" s="54">
        <f t="shared" si="10"/>
        <v>0.2</v>
      </c>
      <c r="L35" s="54">
        <f t="shared" si="11"/>
        <v>1</v>
      </c>
      <c r="M35" s="49" t="str">
        <f t="shared" si="12"/>
        <v>PFR250002582</v>
      </c>
      <c r="N35" s="47">
        <f t="shared" si="13"/>
        <v>7.27</v>
      </c>
      <c r="O35" s="47">
        <f>VLOOKUP(VLOOKUP(M35,$AC35:$AL35,10,0),MAPPING!$B$3:$D$9,3,0)*0.8</f>
        <v>0</v>
      </c>
      <c r="P35" s="47">
        <f t="shared" si="14"/>
        <v>0</v>
      </c>
      <c r="Q35" s="47">
        <v>0</v>
      </c>
      <c r="R35" s="47">
        <f>(IF(VLOOKUP(VLOOKUP(AM35,MAPPING!$B$12:$D$17,2,1),MAPPING!$C$12:$E$17,2,0)=7000,0,VLOOKUP(VLOOKUP(AM35,MAPPING!$B$12:$D$17,2,1),MAPPING!$C$12:$E$17,2,0)))/$X$2</f>
        <v>0</v>
      </c>
      <c r="S35" s="47">
        <v>0</v>
      </c>
      <c r="T35" s="47">
        <v>0</v>
      </c>
      <c r="U35" s="47">
        <v>0</v>
      </c>
      <c r="V35" s="47">
        <v>0</v>
      </c>
      <c r="W35" s="47">
        <v>0</v>
      </c>
      <c r="X35" s="47">
        <f t="shared" si="15"/>
        <v>7.27</v>
      </c>
      <c r="Z35" s="64">
        <v>45921</v>
      </c>
      <c r="AA35" s="56" t="s">
        <v>85</v>
      </c>
      <c r="AB35" s="56">
        <v>18042708024</v>
      </c>
      <c r="AC35" s="56" t="s">
        <v>156</v>
      </c>
      <c r="AD35" s="56" t="s">
        <v>157</v>
      </c>
      <c r="AE35" s="56"/>
      <c r="AF35" s="56">
        <v>16892</v>
      </c>
      <c r="AG35" s="56"/>
      <c r="AH35" s="57">
        <v>1</v>
      </c>
      <c r="AI35" s="58">
        <v>1</v>
      </c>
      <c r="AJ35" s="58">
        <v>0.2</v>
      </c>
      <c r="AK35" s="58">
        <v>1</v>
      </c>
      <c r="AL35" s="56" t="s">
        <v>32</v>
      </c>
      <c r="AM35" s="58">
        <v>90</v>
      </c>
      <c r="AN35" s="56" t="s">
        <v>86</v>
      </c>
      <c r="AO35" s="56" t="s">
        <v>86</v>
      </c>
      <c r="AP35" s="56" t="s">
        <v>86</v>
      </c>
      <c r="AQ35" s="56" t="s">
        <v>86</v>
      </c>
      <c r="AR35" s="56" t="s">
        <v>86</v>
      </c>
      <c r="AS35" s="56">
        <v>2235047</v>
      </c>
      <c r="AT35" s="56" t="s">
        <v>87</v>
      </c>
      <c r="AU35" s="56" t="s">
        <v>88</v>
      </c>
      <c r="AV35" s="56"/>
      <c r="AW35" s="56" t="s">
        <v>89</v>
      </c>
      <c r="AX35" s="56">
        <v>6094373030447</v>
      </c>
      <c r="AY35" s="56"/>
      <c r="AZ35" s="56">
        <v>2025091683513260</v>
      </c>
      <c r="BA35" s="56" t="s">
        <v>93</v>
      </c>
      <c r="BB35" s="56"/>
      <c r="BC35" s="56" t="s">
        <v>87</v>
      </c>
      <c r="BD35" s="56" t="s">
        <v>90</v>
      </c>
      <c r="BE35" s="56" t="s">
        <v>91</v>
      </c>
      <c r="BF35" s="56"/>
      <c r="BG35" s="56" t="s">
        <v>92</v>
      </c>
    </row>
    <row r="36" spans="2:59" x14ac:dyDescent="0.3">
      <c r="B36" s="43">
        <f t="shared" si="1"/>
        <v>32</v>
      </c>
      <c r="C36" s="78">
        <f t="shared" si="2"/>
        <v>45921</v>
      </c>
      <c r="D36" s="43">
        <f t="shared" si="3"/>
        <v>18042708024</v>
      </c>
      <c r="E36" s="43" t="str">
        <f t="shared" si="4"/>
        <v>PFR250002586</v>
      </c>
      <c r="F36" s="43" t="str">
        <f t="shared" si="5"/>
        <v>변상은</v>
      </c>
      <c r="G36" s="43" t="str">
        <f t="shared" si="6"/>
        <v>간이(Simple)</v>
      </c>
      <c r="H36" s="43">
        <f t="shared" si="7"/>
        <v>869</v>
      </c>
      <c r="I36" s="54">
        <f t="shared" si="8"/>
        <v>1</v>
      </c>
      <c r="J36" s="54">
        <f t="shared" si="9"/>
        <v>1</v>
      </c>
      <c r="K36" s="54">
        <f t="shared" si="10"/>
        <v>0.2</v>
      </c>
      <c r="L36" s="54">
        <f t="shared" si="11"/>
        <v>1</v>
      </c>
      <c r="M36" s="49" t="str">
        <f t="shared" si="12"/>
        <v>PFR250002586</v>
      </c>
      <c r="N36" s="47">
        <f t="shared" si="13"/>
        <v>7.27</v>
      </c>
      <c r="O36" s="47">
        <f>VLOOKUP(VLOOKUP(M36,$AC36:$AL36,10,0),MAPPING!$B$3:$D$9,3,0)*0.8</f>
        <v>0.8</v>
      </c>
      <c r="P36" s="47">
        <f t="shared" si="14"/>
        <v>0</v>
      </c>
      <c r="Q36" s="47">
        <v>0</v>
      </c>
      <c r="R36" s="47">
        <f>(IF(VLOOKUP(VLOOKUP(AM36,MAPPING!$B$12:$D$17,2,1),MAPPING!$C$12:$E$17,2,0)=7000,0,VLOOKUP(VLOOKUP(AM36,MAPPING!$B$12:$D$17,2,1),MAPPING!$C$12:$E$17,2,0)))/$X$2</f>
        <v>0</v>
      </c>
      <c r="S36" s="47">
        <v>0</v>
      </c>
      <c r="T36" s="47">
        <v>0</v>
      </c>
      <c r="U36" s="47">
        <v>0</v>
      </c>
      <c r="V36" s="47">
        <v>0</v>
      </c>
      <c r="W36" s="47">
        <v>0</v>
      </c>
      <c r="X36" s="47">
        <f t="shared" si="15"/>
        <v>8.07</v>
      </c>
      <c r="Z36" s="64">
        <v>45921</v>
      </c>
      <c r="AA36" s="56" t="s">
        <v>85</v>
      </c>
      <c r="AB36" s="56">
        <v>18042708024</v>
      </c>
      <c r="AC36" s="56" t="s">
        <v>158</v>
      </c>
      <c r="AD36" s="56" t="s">
        <v>159</v>
      </c>
      <c r="AE36" s="56"/>
      <c r="AF36" s="56">
        <v>5115</v>
      </c>
      <c r="AG36" s="56"/>
      <c r="AH36" s="57">
        <v>1</v>
      </c>
      <c r="AI36" s="58">
        <v>1</v>
      </c>
      <c r="AJ36" s="58">
        <v>0.2</v>
      </c>
      <c r="AK36" s="58">
        <v>1</v>
      </c>
      <c r="AL36" s="56" t="s">
        <v>33</v>
      </c>
      <c r="AM36" s="58">
        <v>869</v>
      </c>
      <c r="AN36" s="56" t="s">
        <v>86</v>
      </c>
      <c r="AO36" s="56" t="s">
        <v>86</v>
      </c>
      <c r="AP36" s="56" t="s">
        <v>86</v>
      </c>
      <c r="AQ36" s="56" t="s">
        <v>86</v>
      </c>
      <c r="AR36" s="56" t="s">
        <v>86</v>
      </c>
      <c r="AS36" s="56">
        <v>2235047</v>
      </c>
      <c r="AT36" s="56" t="s">
        <v>87</v>
      </c>
      <c r="AU36" s="56" t="s">
        <v>88</v>
      </c>
      <c r="AV36" s="56"/>
      <c r="AW36" s="56" t="s">
        <v>89</v>
      </c>
      <c r="AX36" s="56">
        <v>6094373030469</v>
      </c>
      <c r="AY36" s="56"/>
      <c r="AZ36" s="56">
        <v>2025091117259600</v>
      </c>
      <c r="BA36" s="56" t="s">
        <v>93</v>
      </c>
      <c r="BB36" s="56"/>
      <c r="BC36" s="56" t="s">
        <v>87</v>
      </c>
      <c r="BD36" s="56" t="s">
        <v>90</v>
      </c>
      <c r="BE36" s="56" t="s">
        <v>91</v>
      </c>
      <c r="BF36" s="56"/>
      <c r="BG36" s="56" t="s">
        <v>92</v>
      </c>
    </row>
    <row r="37" spans="2:59" x14ac:dyDescent="0.3">
      <c r="B37" s="43">
        <f t="shared" si="1"/>
        <v>33</v>
      </c>
      <c r="C37" s="78">
        <f t="shared" si="2"/>
        <v>45921</v>
      </c>
      <c r="D37" s="43">
        <f t="shared" si="3"/>
        <v>18042708024</v>
      </c>
      <c r="E37" s="43" t="str">
        <f t="shared" si="4"/>
        <v>PFR250002495</v>
      </c>
      <c r="F37" s="43" t="str">
        <f t="shared" si="5"/>
        <v>김은선</v>
      </c>
      <c r="G37" s="43" t="str">
        <f t="shared" si="6"/>
        <v>목록(Manifest)</v>
      </c>
      <c r="H37" s="43">
        <f t="shared" si="7"/>
        <v>59</v>
      </c>
      <c r="I37" s="54">
        <f t="shared" si="8"/>
        <v>1</v>
      </c>
      <c r="J37" s="54">
        <f t="shared" si="9"/>
        <v>1</v>
      </c>
      <c r="K37" s="54">
        <f t="shared" si="10"/>
        <v>0.2</v>
      </c>
      <c r="L37" s="54">
        <f t="shared" si="11"/>
        <v>1</v>
      </c>
      <c r="M37" s="49" t="str">
        <f t="shared" si="12"/>
        <v>PFR250002495</v>
      </c>
      <c r="N37" s="47">
        <f t="shared" si="13"/>
        <v>7.27</v>
      </c>
      <c r="O37" s="47">
        <f>VLOOKUP(VLOOKUP(M37,$AC37:$AL37,10,0),MAPPING!$B$3:$D$9,3,0)*0.8</f>
        <v>0</v>
      </c>
      <c r="P37" s="47">
        <f t="shared" si="14"/>
        <v>0</v>
      </c>
      <c r="Q37" s="47">
        <v>0</v>
      </c>
      <c r="R37" s="47">
        <f>(IF(VLOOKUP(VLOOKUP(AM37,MAPPING!$B$12:$D$17,2,1),MAPPING!$C$12:$E$17,2,0)=7000,0,VLOOKUP(VLOOKUP(AM37,MAPPING!$B$12:$D$17,2,1),MAPPING!$C$12:$E$17,2,0)))/$X$2</f>
        <v>0</v>
      </c>
      <c r="S37" s="47">
        <v>0</v>
      </c>
      <c r="T37" s="47">
        <v>0</v>
      </c>
      <c r="U37" s="47">
        <v>0</v>
      </c>
      <c r="V37" s="47">
        <v>0</v>
      </c>
      <c r="W37" s="47">
        <v>0</v>
      </c>
      <c r="X37" s="47">
        <f t="shared" si="15"/>
        <v>7.27</v>
      </c>
      <c r="Z37" s="64">
        <v>45921</v>
      </c>
      <c r="AA37" s="56" t="s">
        <v>85</v>
      </c>
      <c r="AB37" s="56">
        <v>18042708024</v>
      </c>
      <c r="AC37" s="56" t="s">
        <v>160</v>
      </c>
      <c r="AD37" s="56" t="s">
        <v>161</v>
      </c>
      <c r="AE37" s="56">
        <v>1098832109</v>
      </c>
      <c r="AF37" s="56">
        <v>10372</v>
      </c>
      <c r="AG37" s="56"/>
      <c r="AH37" s="57">
        <v>1</v>
      </c>
      <c r="AI37" s="58">
        <v>1</v>
      </c>
      <c r="AJ37" s="58">
        <v>0.2</v>
      </c>
      <c r="AK37" s="58">
        <v>1</v>
      </c>
      <c r="AL37" s="56" t="s">
        <v>32</v>
      </c>
      <c r="AM37" s="58">
        <v>59</v>
      </c>
      <c r="AN37" s="56" t="s">
        <v>86</v>
      </c>
      <c r="AO37" s="56" t="s">
        <v>86</v>
      </c>
      <c r="AP37" s="56" t="s">
        <v>86</v>
      </c>
      <c r="AQ37" s="56" t="s">
        <v>86</v>
      </c>
      <c r="AR37" s="56" t="s">
        <v>86</v>
      </c>
      <c r="AS37" s="56">
        <v>2235047</v>
      </c>
      <c r="AT37" s="56" t="s">
        <v>87</v>
      </c>
      <c r="AU37" s="56" t="s">
        <v>88</v>
      </c>
      <c r="AV37" s="56"/>
      <c r="AW37" s="56" t="s">
        <v>89</v>
      </c>
      <c r="AX37" s="56">
        <v>6094373022236</v>
      </c>
      <c r="AY37" s="56"/>
      <c r="AZ37" s="56">
        <v>2025082079015600</v>
      </c>
      <c r="BA37" s="56" t="s">
        <v>93</v>
      </c>
      <c r="BB37" s="56"/>
      <c r="BC37" s="56" t="s">
        <v>87</v>
      </c>
      <c r="BD37" s="56" t="s">
        <v>90</v>
      </c>
      <c r="BE37" s="56" t="s">
        <v>91</v>
      </c>
      <c r="BF37" s="56"/>
      <c r="BG37" s="56" t="s">
        <v>92</v>
      </c>
    </row>
    <row r="38" spans="2:59" x14ac:dyDescent="0.3">
      <c r="B38" s="43">
        <f t="shared" si="1"/>
        <v>34</v>
      </c>
      <c r="C38" s="78">
        <f t="shared" si="2"/>
        <v>45921</v>
      </c>
      <c r="D38" s="43">
        <f t="shared" si="3"/>
        <v>18042708024</v>
      </c>
      <c r="E38" s="43" t="str">
        <f t="shared" si="4"/>
        <v>PFR250002541</v>
      </c>
      <c r="F38" s="43" t="str">
        <f t="shared" si="5"/>
        <v>양다솜</v>
      </c>
      <c r="G38" s="43" t="str">
        <f t="shared" si="6"/>
        <v>간이(Simple)</v>
      </c>
      <c r="H38" s="43">
        <f t="shared" si="7"/>
        <v>869</v>
      </c>
      <c r="I38" s="54">
        <f t="shared" si="8"/>
        <v>1</v>
      </c>
      <c r="J38" s="54">
        <f t="shared" si="9"/>
        <v>1</v>
      </c>
      <c r="K38" s="54">
        <f t="shared" si="10"/>
        <v>0.2</v>
      </c>
      <c r="L38" s="54">
        <f t="shared" si="11"/>
        <v>1</v>
      </c>
      <c r="M38" s="49" t="str">
        <f t="shared" si="12"/>
        <v>PFR250002541</v>
      </c>
      <c r="N38" s="47">
        <f t="shared" si="13"/>
        <v>7.27</v>
      </c>
      <c r="O38" s="47">
        <f>VLOOKUP(VLOOKUP(M38,$AC38:$AL38,10,0),MAPPING!$B$3:$D$9,3,0)*0.8</f>
        <v>0.8</v>
      </c>
      <c r="P38" s="47">
        <f t="shared" si="14"/>
        <v>0</v>
      </c>
      <c r="Q38" s="47">
        <v>0</v>
      </c>
      <c r="R38" s="47">
        <f>(IF(VLOOKUP(VLOOKUP(AM38,MAPPING!$B$12:$D$17,2,1),MAPPING!$C$12:$E$17,2,0)=7000,0,VLOOKUP(VLOOKUP(AM38,MAPPING!$B$12:$D$17,2,1),MAPPING!$C$12:$E$17,2,0)))/$X$2</f>
        <v>0</v>
      </c>
      <c r="S38" s="47">
        <v>0</v>
      </c>
      <c r="T38" s="47">
        <v>0</v>
      </c>
      <c r="U38" s="47">
        <v>0</v>
      </c>
      <c r="V38" s="47">
        <v>0</v>
      </c>
      <c r="W38" s="47">
        <v>0</v>
      </c>
      <c r="X38" s="47">
        <f t="shared" si="15"/>
        <v>8.07</v>
      </c>
      <c r="Z38" s="64">
        <v>45921</v>
      </c>
      <c r="AA38" s="56" t="s">
        <v>85</v>
      </c>
      <c r="AB38" s="56">
        <v>18042708024</v>
      </c>
      <c r="AC38" s="56" t="s">
        <v>162</v>
      </c>
      <c r="AD38" s="56" t="s">
        <v>163</v>
      </c>
      <c r="AE38" s="56"/>
      <c r="AF38" s="56">
        <v>54978</v>
      </c>
      <c r="AG38" s="56"/>
      <c r="AH38" s="57">
        <v>1</v>
      </c>
      <c r="AI38" s="58">
        <v>1</v>
      </c>
      <c r="AJ38" s="58">
        <v>0.2</v>
      </c>
      <c r="AK38" s="58">
        <v>1</v>
      </c>
      <c r="AL38" s="56" t="s">
        <v>33</v>
      </c>
      <c r="AM38" s="58">
        <v>869</v>
      </c>
      <c r="AN38" s="56" t="s">
        <v>86</v>
      </c>
      <c r="AO38" s="56" t="s">
        <v>86</v>
      </c>
      <c r="AP38" s="56" t="s">
        <v>86</v>
      </c>
      <c r="AQ38" s="56" t="s">
        <v>86</v>
      </c>
      <c r="AR38" s="56" t="s">
        <v>86</v>
      </c>
      <c r="AS38" s="56">
        <v>2235047</v>
      </c>
      <c r="AT38" s="56" t="s">
        <v>87</v>
      </c>
      <c r="AU38" s="56" t="s">
        <v>88</v>
      </c>
      <c r="AV38" s="56"/>
      <c r="AW38" s="56" t="s">
        <v>89</v>
      </c>
      <c r="AX38" s="56">
        <v>6094373025844</v>
      </c>
      <c r="AY38" s="56"/>
      <c r="AZ38" s="56">
        <v>2025090513245300</v>
      </c>
      <c r="BA38" s="56" t="s">
        <v>93</v>
      </c>
      <c r="BB38" s="56"/>
      <c r="BC38" s="56" t="s">
        <v>87</v>
      </c>
      <c r="BD38" s="56" t="s">
        <v>90</v>
      </c>
      <c r="BE38" s="56" t="s">
        <v>91</v>
      </c>
      <c r="BF38" s="56"/>
      <c r="BG38" s="56" t="s">
        <v>92</v>
      </c>
    </row>
    <row r="39" spans="2:59" x14ac:dyDescent="0.3">
      <c r="B39" s="43">
        <f t="shared" si="1"/>
        <v>35</v>
      </c>
      <c r="C39" s="78">
        <f t="shared" si="2"/>
        <v>45921</v>
      </c>
      <c r="D39" s="43">
        <f t="shared" si="3"/>
        <v>18042708024</v>
      </c>
      <c r="E39" s="43" t="str">
        <f t="shared" si="4"/>
        <v>PFR250002542</v>
      </c>
      <c r="F39" s="43" t="str">
        <f t="shared" si="5"/>
        <v>강석현</v>
      </c>
      <c r="G39" s="43" t="str">
        <f t="shared" si="6"/>
        <v>간이(Simple)</v>
      </c>
      <c r="H39" s="43">
        <f t="shared" si="7"/>
        <v>329</v>
      </c>
      <c r="I39" s="54">
        <f t="shared" si="8"/>
        <v>1</v>
      </c>
      <c r="J39" s="54">
        <f t="shared" si="9"/>
        <v>1</v>
      </c>
      <c r="K39" s="54">
        <f t="shared" si="10"/>
        <v>0.2</v>
      </c>
      <c r="L39" s="54">
        <f t="shared" si="11"/>
        <v>1</v>
      </c>
      <c r="M39" s="49" t="str">
        <f t="shared" si="12"/>
        <v>PFR250002542</v>
      </c>
      <c r="N39" s="47">
        <f t="shared" si="13"/>
        <v>7.27</v>
      </c>
      <c r="O39" s="47">
        <f>VLOOKUP(VLOOKUP(M39,$AC39:$AL39,10,0),MAPPING!$B$3:$D$9,3,0)*0.8</f>
        <v>0.8</v>
      </c>
      <c r="P39" s="47">
        <f t="shared" si="14"/>
        <v>0</v>
      </c>
      <c r="Q39" s="47">
        <v>0</v>
      </c>
      <c r="R39" s="47">
        <f>(IF(VLOOKUP(VLOOKUP(AM39,MAPPING!$B$12:$D$17,2,1),MAPPING!$C$12:$E$17,2,0)=7000,0,VLOOKUP(VLOOKUP(AM39,MAPPING!$B$12:$D$17,2,1),MAPPING!$C$12:$E$17,2,0)))/$X$2</f>
        <v>0</v>
      </c>
      <c r="S39" s="47">
        <v>0</v>
      </c>
      <c r="T39" s="47">
        <v>0</v>
      </c>
      <c r="U39" s="47">
        <v>0</v>
      </c>
      <c r="V39" s="47">
        <v>0</v>
      </c>
      <c r="W39" s="47">
        <v>0</v>
      </c>
      <c r="X39" s="47">
        <f t="shared" si="15"/>
        <v>8.07</v>
      </c>
      <c r="Z39" s="64">
        <v>45921</v>
      </c>
      <c r="AA39" s="56" t="s">
        <v>85</v>
      </c>
      <c r="AB39" s="56">
        <v>18042708024</v>
      </c>
      <c r="AC39" s="56" t="s">
        <v>164</v>
      </c>
      <c r="AD39" s="56" t="s">
        <v>165</v>
      </c>
      <c r="AE39" s="56"/>
      <c r="AF39" s="56">
        <v>6159</v>
      </c>
      <c r="AG39" s="56"/>
      <c r="AH39" s="57">
        <v>1</v>
      </c>
      <c r="AI39" s="58">
        <v>1</v>
      </c>
      <c r="AJ39" s="58">
        <v>0.2</v>
      </c>
      <c r="AK39" s="58">
        <v>1</v>
      </c>
      <c r="AL39" s="56" t="s">
        <v>33</v>
      </c>
      <c r="AM39" s="58">
        <v>329</v>
      </c>
      <c r="AN39" s="56" t="s">
        <v>86</v>
      </c>
      <c r="AO39" s="56" t="s">
        <v>86</v>
      </c>
      <c r="AP39" s="56" t="s">
        <v>86</v>
      </c>
      <c r="AQ39" s="56" t="s">
        <v>86</v>
      </c>
      <c r="AR39" s="56" t="s">
        <v>86</v>
      </c>
      <c r="AS39" s="56">
        <v>2235047</v>
      </c>
      <c r="AT39" s="56" t="s">
        <v>87</v>
      </c>
      <c r="AU39" s="56" t="s">
        <v>88</v>
      </c>
      <c r="AV39" s="56"/>
      <c r="AW39" s="56" t="s">
        <v>89</v>
      </c>
      <c r="AX39" s="56">
        <v>6094373025845</v>
      </c>
      <c r="AY39" s="56"/>
      <c r="AZ39" s="56">
        <v>2025090928031640</v>
      </c>
      <c r="BA39" s="56" t="s">
        <v>93</v>
      </c>
      <c r="BB39" s="56"/>
      <c r="BC39" s="56" t="s">
        <v>87</v>
      </c>
      <c r="BD39" s="56" t="s">
        <v>90</v>
      </c>
      <c r="BE39" s="56" t="s">
        <v>91</v>
      </c>
      <c r="BF39" s="56"/>
      <c r="BG39" s="56" t="s">
        <v>92</v>
      </c>
    </row>
    <row r="40" spans="2:59" x14ac:dyDescent="0.3">
      <c r="B40" s="43">
        <f t="shared" si="1"/>
        <v>36</v>
      </c>
      <c r="C40" s="78">
        <f t="shared" si="2"/>
        <v>45921</v>
      </c>
      <c r="D40" s="43">
        <f t="shared" si="3"/>
        <v>18042708024</v>
      </c>
      <c r="E40" s="43" t="str">
        <f t="shared" si="4"/>
        <v>PFR250002543</v>
      </c>
      <c r="F40" s="43" t="str">
        <f t="shared" si="5"/>
        <v>이수린</v>
      </c>
      <c r="G40" s="43" t="str">
        <f t="shared" si="6"/>
        <v>목록(Manifest)</v>
      </c>
      <c r="H40" s="43">
        <f t="shared" si="7"/>
        <v>115</v>
      </c>
      <c r="I40" s="54">
        <f t="shared" si="8"/>
        <v>1</v>
      </c>
      <c r="J40" s="54">
        <f t="shared" si="9"/>
        <v>1</v>
      </c>
      <c r="K40" s="54">
        <f t="shared" si="10"/>
        <v>0.2</v>
      </c>
      <c r="L40" s="54">
        <f t="shared" si="11"/>
        <v>1</v>
      </c>
      <c r="M40" s="49" t="str">
        <f t="shared" si="12"/>
        <v>PFR250002543</v>
      </c>
      <c r="N40" s="47">
        <f t="shared" si="13"/>
        <v>7.27</v>
      </c>
      <c r="O40" s="47">
        <f>VLOOKUP(VLOOKUP(M40,$AC40:$AL40,10,0),MAPPING!$B$3:$D$9,3,0)*0.8</f>
        <v>0</v>
      </c>
      <c r="P40" s="47">
        <f t="shared" si="14"/>
        <v>0</v>
      </c>
      <c r="Q40" s="47">
        <v>0</v>
      </c>
      <c r="R40" s="47">
        <f>(IF(VLOOKUP(VLOOKUP(AM40,MAPPING!$B$12:$D$17,2,1),MAPPING!$C$12:$E$17,2,0)=7000,0,VLOOKUP(VLOOKUP(AM40,MAPPING!$B$12:$D$17,2,1),MAPPING!$C$12:$E$17,2,0)))/$X$2</f>
        <v>0</v>
      </c>
      <c r="S40" s="47">
        <v>0</v>
      </c>
      <c r="T40" s="47">
        <v>0</v>
      </c>
      <c r="U40" s="47">
        <v>0</v>
      </c>
      <c r="V40" s="47">
        <v>0</v>
      </c>
      <c r="W40" s="47">
        <v>0</v>
      </c>
      <c r="X40" s="47">
        <f t="shared" si="15"/>
        <v>7.27</v>
      </c>
      <c r="Z40" s="64">
        <v>45921</v>
      </c>
      <c r="AA40" s="56" t="s">
        <v>85</v>
      </c>
      <c r="AB40" s="56">
        <v>18042708024</v>
      </c>
      <c r="AC40" s="56" t="s">
        <v>166</v>
      </c>
      <c r="AD40" s="56" t="s">
        <v>167</v>
      </c>
      <c r="AE40" s="56">
        <v>319864846</v>
      </c>
      <c r="AF40" s="56">
        <v>10072</v>
      </c>
      <c r="AG40" s="56"/>
      <c r="AH40" s="57">
        <v>1</v>
      </c>
      <c r="AI40" s="58">
        <v>1</v>
      </c>
      <c r="AJ40" s="58">
        <v>0.2</v>
      </c>
      <c r="AK40" s="58">
        <v>1</v>
      </c>
      <c r="AL40" s="56" t="s">
        <v>32</v>
      </c>
      <c r="AM40" s="58">
        <v>115</v>
      </c>
      <c r="AN40" s="56" t="s">
        <v>86</v>
      </c>
      <c r="AO40" s="56" t="s">
        <v>86</v>
      </c>
      <c r="AP40" s="56" t="s">
        <v>86</v>
      </c>
      <c r="AQ40" s="56" t="s">
        <v>86</v>
      </c>
      <c r="AR40" s="56" t="s">
        <v>86</v>
      </c>
      <c r="AS40" s="56">
        <v>2235047</v>
      </c>
      <c r="AT40" s="56" t="s">
        <v>87</v>
      </c>
      <c r="AU40" s="56" t="s">
        <v>88</v>
      </c>
      <c r="AV40" s="56"/>
      <c r="AW40" s="56" t="s">
        <v>89</v>
      </c>
      <c r="AX40" s="56">
        <v>6094373025846</v>
      </c>
      <c r="AY40" s="56"/>
      <c r="AZ40" s="56">
        <v>2025091152310570</v>
      </c>
      <c r="BA40" s="56" t="s">
        <v>93</v>
      </c>
      <c r="BB40" s="56"/>
      <c r="BC40" s="56" t="s">
        <v>87</v>
      </c>
      <c r="BD40" s="56" t="s">
        <v>90</v>
      </c>
      <c r="BE40" s="56" t="s">
        <v>91</v>
      </c>
      <c r="BF40" s="56"/>
      <c r="BG40" s="56" t="s">
        <v>92</v>
      </c>
    </row>
    <row r="41" spans="2:59" x14ac:dyDescent="0.3">
      <c r="B41" s="43">
        <f t="shared" si="1"/>
        <v>37</v>
      </c>
      <c r="C41" s="78">
        <f t="shared" si="2"/>
        <v>45921</v>
      </c>
      <c r="D41" s="43">
        <f t="shared" si="3"/>
        <v>18042708024</v>
      </c>
      <c r="E41" s="43" t="str">
        <f t="shared" si="4"/>
        <v>PFR250002544</v>
      </c>
      <c r="F41" s="43" t="str">
        <f t="shared" si="5"/>
        <v>노선경</v>
      </c>
      <c r="G41" s="43" t="str">
        <f t="shared" si="6"/>
        <v>간이(Simple)</v>
      </c>
      <c r="H41" s="43">
        <f t="shared" si="7"/>
        <v>241</v>
      </c>
      <c r="I41" s="54">
        <f t="shared" si="8"/>
        <v>1</v>
      </c>
      <c r="J41" s="54">
        <f t="shared" si="9"/>
        <v>1</v>
      </c>
      <c r="K41" s="54">
        <f t="shared" si="10"/>
        <v>0.2</v>
      </c>
      <c r="L41" s="54">
        <f t="shared" si="11"/>
        <v>1</v>
      </c>
      <c r="M41" s="49" t="str">
        <f t="shared" si="12"/>
        <v>PFR250002544</v>
      </c>
      <c r="N41" s="47">
        <f t="shared" si="13"/>
        <v>7.27</v>
      </c>
      <c r="O41" s="47">
        <f>VLOOKUP(VLOOKUP(M41,$AC41:$AL41,10,0),MAPPING!$B$3:$D$9,3,0)*0.8</f>
        <v>0.8</v>
      </c>
      <c r="P41" s="47">
        <f t="shared" si="14"/>
        <v>0</v>
      </c>
      <c r="Q41" s="47">
        <v>0</v>
      </c>
      <c r="R41" s="47">
        <f>(IF(VLOOKUP(VLOOKUP(AM41,MAPPING!$B$12:$D$17,2,1),MAPPING!$C$12:$E$17,2,0)=7000,0,VLOOKUP(VLOOKUP(AM41,MAPPING!$B$12:$D$17,2,1),MAPPING!$C$12:$E$17,2,0)))/$X$2</f>
        <v>0</v>
      </c>
      <c r="S41" s="47">
        <v>0</v>
      </c>
      <c r="T41" s="47">
        <v>0</v>
      </c>
      <c r="U41" s="47">
        <v>0</v>
      </c>
      <c r="V41" s="47">
        <v>0</v>
      </c>
      <c r="W41" s="47">
        <v>0</v>
      </c>
      <c r="X41" s="47">
        <f t="shared" si="15"/>
        <v>8.07</v>
      </c>
      <c r="Z41" s="64">
        <v>45921</v>
      </c>
      <c r="AA41" s="56" t="s">
        <v>85</v>
      </c>
      <c r="AB41" s="56">
        <v>18042708024</v>
      </c>
      <c r="AC41" s="56" t="s">
        <v>168</v>
      </c>
      <c r="AD41" s="56" t="s">
        <v>169</v>
      </c>
      <c r="AE41" s="56"/>
      <c r="AF41" s="56">
        <v>54133</v>
      </c>
      <c r="AG41" s="56"/>
      <c r="AH41" s="57">
        <v>1</v>
      </c>
      <c r="AI41" s="58">
        <v>1</v>
      </c>
      <c r="AJ41" s="58">
        <v>0.2</v>
      </c>
      <c r="AK41" s="58">
        <v>1</v>
      </c>
      <c r="AL41" s="56" t="s">
        <v>33</v>
      </c>
      <c r="AM41" s="58">
        <v>241</v>
      </c>
      <c r="AN41" s="56" t="s">
        <v>86</v>
      </c>
      <c r="AO41" s="56" t="s">
        <v>86</v>
      </c>
      <c r="AP41" s="56" t="s">
        <v>86</v>
      </c>
      <c r="AQ41" s="56" t="s">
        <v>86</v>
      </c>
      <c r="AR41" s="56" t="s">
        <v>86</v>
      </c>
      <c r="AS41" s="56">
        <v>2235047</v>
      </c>
      <c r="AT41" s="56" t="s">
        <v>87</v>
      </c>
      <c r="AU41" s="56" t="s">
        <v>88</v>
      </c>
      <c r="AV41" s="56"/>
      <c r="AW41" s="56" t="s">
        <v>89</v>
      </c>
      <c r="AX41" s="56">
        <v>6094373027880</v>
      </c>
      <c r="AY41" s="56"/>
      <c r="AZ41" s="56">
        <v>2025091431210160</v>
      </c>
      <c r="BA41" s="56" t="s">
        <v>93</v>
      </c>
      <c r="BB41" s="56"/>
      <c r="BC41" s="56" t="s">
        <v>87</v>
      </c>
      <c r="BD41" s="56" t="s">
        <v>90</v>
      </c>
      <c r="BE41" s="56" t="s">
        <v>91</v>
      </c>
      <c r="BF41" s="56"/>
      <c r="BG41" s="56" t="s">
        <v>92</v>
      </c>
    </row>
    <row r="42" spans="2:59" x14ac:dyDescent="0.3">
      <c r="B42" s="43">
        <f t="shared" si="1"/>
        <v>38</v>
      </c>
      <c r="C42" s="78">
        <f t="shared" si="2"/>
        <v>45921</v>
      </c>
      <c r="D42" s="43">
        <f t="shared" si="3"/>
        <v>18042708024</v>
      </c>
      <c r="E42" s="43" t="str">
        <f t="shared" si="4"/>
        <v>PFR250002545</v>
      </c>
      <c r="F42" s="43" t="str">
        <f t="shared" si="5"/>
        <v>김기도</v>
      </c>
      <c r="G42" s="43" t="str">
        <f t="shared" si="6"/>
        <v>일반(NORMAL)</v>
      </c>
      <c r="H42" s="43">
        <f t="shared" si="7"/>
        <v>134</v>
      </c>
      <c r="I42" s="54">
        <f t="shared" si="8"/>
        <v>1</v>
      </c>
      <c r="J42" s="54">
        <f t="shared" si="9"/>
        <v>1</v>
      </c>
      <c r="K42" s="54">
        <f t="shared" si="10"/>
        <v>0.2</v>
      </c>
      <c r="L42" s="54">
        <f t="shared" si="11"/>
        <v>1</v>
      </c>
      <c r="M42" s="49" t="str">
        <f t="shared" si="12"/>
        <v>PFR250002545</v>
      </c>
      <c r="N42" s="47">
        <f t="shared" si="13"/>
        <v>7.27</v>
      </c>
      <c r="O42" s="47">
        <f>VLOOKUP(VLOOKUP(M42,$AC42:$AL42,10,0),MAPPING!$B$3:$D$9,3,0)*0.8</f>
        <v>0.8</v>
      </c>
      <c r="P42" s="47">
        <f t="shared" si="14"/>
        <v>0</v>
      </c>
      <c r="Q42" s="47">
        <v>0</v>
      </c>
      <c r="R42" s="47">
        <f>(IF(VLOOKUP(VLOOKUP(AM42,MAPPING!$B$12:$D$17,2,1),MAPPING!$C$12:$E$17,2,0)=7000,0,VLOOKUP(VLOOKUP(AM42,MAPPING!$B$12:$D$17,2,1),MAPPING!$C$12:$E$17,2,0)))/$X$2</f>
        <v>0</v>
      </c>
      <c r="S42" s="47">
        <v>0</v>
      </c>
      <c r="T42" s="47">
        <v>0</v>
      </c>
      <c r="U42" s="47">
        <v>0</v>
      </c>
      <c r="V42" s="47">
        <v>0</v>
      </c>
      <c r="W42" s="47">
        <v>0</v>
      </c>
      <c r="X42" s="47">
        <f t="shared" si="15"/>
        <v>8.07</v>
      </c>
      <c r="Z42" s="64">
        <v>45921</v>
      </c>
      <c r="AA42" s="56" t="s">
        <v>85</v>
      </c>
      <c r="AB42" s="56">
        <v>18042708024</v>
      </c>
      <c r="AC42" s="56" t="s">
        <v>170</v>
      </c>
      <c r="AD42" s="56" t="s">
        <v>171</v>
      </c>
      <c r="AE42" s="56">
        <v>1046277222</v>
      </c>
      <c r="AF42" s="56">
        <v>34054</v>
      </c>
      <c r="AG42" s="56" t="s">
        <v>172</v>
      </c>
      <c r="AH42" s="57">
        <v>1</v>
      </c>
      <c r="AI42" s="58">
        <v>1</v>
      </c>
      <c r="AJ42" s="58">
        <v>0.2</v>
      </c>
      <c r="AK42" s="58">
        <v>1</v>
      </c>
      <c r="AL42" s="56" t="s">
        <v>36</v>
      </c>
      <c r="AM42" s="58">
        <v>134</v>
      </c>
      <c r="AN42" s="56" t="s">
        <v>86</v>
      </c>
      <c r="AO42" s="56" t="s">
        <v>86</v>
      </c>
      <c r="AP42" s="56" t="s">
        <v>86</v>
      </c>
      <c r="AQ42" s="56" t="s">
        <v>86</v>
      </c>
      <c r="AR42" s="56" t="s">
        <v>86</v>
      </c>
      <c r="AS42" s="56">
        <v>2235047</v>
      </c>
      <c r="AT42" s="56" t="s">
        <v>87</v>
      </c>
      <c r="AU42" s="56" t="s">
        <v>88</v>
      </c>
      <c r="AV42" s="56"/>
      <c r="AW42" s="56" t="s">
        <v>89</v>
      </c>
      <c r="AX42" s="56">
        <v>6094373027881</v>
      </c>
      <c r="AY42" s="56"/>
      <c r="AZ42" s="56">
        <v>2025091534772640</v>
      </c>
      <c r="BA42" s="56" t="s">
        <v>93</v>
      </c>
      <c r="BB42" s="56"/>
      <c r="BC42" s="56" t="s">
        <v>87</v>
      </c>
      <c r="BD42" s="56" t="s">
        <v>90</v>
      </c>
      <c r="BE42" s="56" t="s">
        <v>91</v>
      </c>
      <c r="BF42" s="56"/>
      <c r="BG42" s="56" t="s">
        <v>92</v>
      </c>
    </row>
    <row r="43" spans="2:59" x14ac:dyDescent="0.3">
      <c r="B43" s="43">
        <f t="shared" si="1"/>
        <v>39</v>
      </c>
      <c r="C43" s="78">
        <f t="shared" si="2"/>
        <v>45921</v>
      </c>
      <c r="D43" s="43">
        <f t="shared" si="3"/>
        <v>18042708024</v>
      </c>
      <c r="E43" s="43" t="str">
        <f t="shared" si="4"/>
        <v>PFR250002552</v>
      </c>
      <c r="F43" s="43" t="str">
        <f t="shared" si="5"/>
        <v>임애란</v>
      </c>
      <c r="G43" s="43" t="str">
        <f t="shared" si="6"/>
        <v>목록(Manifest)</v>
      </c>
      <c r="H43" s="43">
        <f t="shared" si="7"/>
        <v>21</v>
      </c>
      <c r="I43" s="54">
        <f t="shared" si="8"/>
        <v>1</v>
      </c>
      <c r="J43" s="54">
        <f t="shared" si="9"/>
        <v>1</v>
      </c>
      <c r="K43" s="54">
        <f t="shared" si="10"/>
        <v>0.2</v>
      </c>
      <c r="L43" s="54">
        <f t="shared" si="11"/>
        <v>1</v>
      </c>
      <c r="M43" s="49" t="str">
        <f t="shared" si="12"/>
        <v>PFR250002552</v>
      </c>
      <c r="N43" s="47">
        <f t="shared" si="13"/>
        <v>7.27</v>
      </c>
      <c r="O43" s="47">
        <f>VLOOKUP(VLOOKUP(M43,$AC43:$AL43,10,0),MAPPING!$B$3:$D$9,3,0)*0.8</f>
        <v>0</v>
      </c>
      <c r="P43" s="47">
        <f t="shared" si="14"/>
        <v>0</v>
      </c>
      <c r="Q43" s="47">
        <v>0</v>
      </c>
      <c r="R43" s="47">
        <f>(IF(VLOOKUP(VLOOKUP(AM43,MAPPING!$B$12:$D$17,2,1),MAPPING!$C$12:$E$17,2,0)=7000,0,VLOOKUP(VLOOKUP(AM43,MAPPING!$B$12:$D$17,2,1),MAPPING!$C$12:$E$17,2,0)))/$X$2</f>
        <v>0</v>
      </c>
      <c r="S43" s="47">
        <v>0</v>
      </c>
      <c r="T43" s="47">
        <v>0</v>
      </c>
      <c r="U43" s="47">
        <v>0</v>
      </c>
      <c r="V43" s="47">
        <v>0</v>
      </c>
      <c r="W43" s="47">
        <v>0</v>
      </c>
      <c r="X43" s="47">
        <f t="shared" si="15"/>
        <v>7.27</v>
      </c>
      <c r="Z43" s="64">
        <v>45921</v>
      </c>
      <c r="AA43" s="56" t="s">
        <v>85</v>
      </c>
      <c r="AB43" s="56">
        <v>18042708024</v>
      </c>
      <c r="AC43" s="56" t="s">
        <v>173</v>
      </c>
      <c r="AD43" s="56" t="s">
        <v>174</v>
      </c>
      <c r="AE43" s="56"/>
      <c r="AF43" s="56">
        <v>11733</v>
      </c>
      <c r="AG43" s="56"/>
      <c r="AH43" s="57">
        <v>1</v>
      </c>
      <c r="AI43" s="58">
        <v>1</v>
      </c>
      <c r="AJ43" s="58">
        <v>0.2</v>
      </c>
      <c r="AK43" s="58">
        <v>1</v>
      </c>
      <c r="AL43" s="56" t="s">
        <v>32</v>
      </c>
      <c r="AM43" s="58">
        <v>21</v>
      </c>
      <c r="AN43" s="56" t="s">
        <v>86</v>
      </c>
      <c r="AO43" s="56" t="s">
        <v>86</v>
      </c>
      <c r="AP43" s="56" t="s">
        <v>86</v>
      </c>
      <c r="AQ43" s="56" t="s">
        <v>86</v>
      </c>
      <c r="AR43" s="56" t="s">
        <v>86</v>
      </c>
      <c r="AS43" s="56">
        <v>2235047</v>
      </c>
      <c r="AT43" s="56" t="s">
        <v>87</v>
      </c>
      <c r="AU43" s="56" t="s">
        <v>88</v>
      </c>
      <c r="AV43" s="56"/>
      <c r="AW43" s="56" t="s">
        <v>89</v>
      </c>
      <c r="AX43" s="56">
        <v>6094373029183</v>
      </c>
      <c r="AY43" s="56"/>
      <c r="AZ43" s="56">
        <v>2025090741771580</v>
      </c>
      <c r="BA43" s="56" t="s">
        <v>93</v>
      </c>
      <c r="BB43" s="56"/>
      <c r="BC43" s="56" t="s">
        <v>87</v>
      </c>
      <c r="BD43" s="56" t="s">
        <v>90</v>
      </c>
      <c r="BE43" s="56" t="s">
        <v>91</v>
      </c>
      <c r="BF43" s="56"/>
      <c r="BG43" s="56" t="s">
        <v>92</v>
      </c>
    </row>
    <row r="44" spans="2:59" x14ac:dyDescent="0.3">
      <c r="B44" s="43">
        <f t="shared" si="1"/>
        <v>40</v>
      </c>
      <c r="C44" s="78">
        <f t="shared" si="2"/>
        <v>45921</v>
      </c>
      <c r="D44" s="43">
        <f t="shared" si="3"/>
        <v>18042708024</v>
      </c>
      <c r="E44" s="43" t="str">
        <f t="shared" si="4"/>
        <v>PFR250002553</v>
      </c>
      <c r="F44" s="43" t="str">
        <f t="shared" si="5"/>
        <v>장소은</v>
      </c>
      <c r="G44" s="43" t="str">
        <f t="shared" si="6"/>
        <v>목록(Manifest)</v>
      </c>
      <c r="H44" s="43">
        <f t="shared" si="7"/>
        <v>36</v>
      </c>
      <c r="I44" s="54">
        <f t="shared" si="8"/>
        <v>1</v>
      </c>
      <c r="J44" s="54">
        <f t="shared" si="9"/>
        <v>1</v>
      </c>
      <c r="K44" s="54">
        <f t="shared" si="10"/>
        <v>0.2</v>
      </c>
      <c r="L44" s="54">
        <f t="shared" si="11"/>
        <v>1</v>
      </c>
      <c r="M44" s="49" t="str">
        <f t="shared" si="12"/>
        <v>PFR250002553</v>
      </c>
      <c r="N44" s="47">
        <f t="shared" si="13"/>
        <v>7.27</v>
      </c>
      <c r="O44" s="47">
        <f>VLOOKUP(VLOOKUP(M44,$AC44:$AL44,10,0),MAPPING!$B$3:$D$9,3,0)*0.8</f>
        <v>0</v>
      </c>
      <c r="P44" s="47">
        <f t="shared" si="14"/>
        <v>0</v>
      </c>
      <c r="Q44" s="47">
        <v>0</v>
      </c>
      <c r="R44" s="47">
        <f>(IF(VLOOKUP(VLOOKUP(AM44,MAPPING!$B$12:$D$17,2,1),MAPPING!$C$12:$E$17,2,0)=7000,0,VLOOKUP(VLOOKUP(AM44,MAPPING!$B$12:$D$17,2,1),MAPPING!$C$12:$E$17,2,0)))/$X$2</f>
        <v>0</v>
      </c>
      <c r="S44" s="47">
        <v>0</v>
      </c>
      <c r="T44" s="47">
        <v>0</v>
      </c>
      <c r="U44" s="47">
        <v>0</v>
      </c>
      <c r="V44" s="47">
        <v>0</v>
      </c>
      <c r="W44" s="47">
        <v>0</v>
      </c>
      <c r="X44" s="47">
        <f t="shared" si="15"/>
        <v>7.27</v>
      </c>
      <c r="Z44" s="64">
        <v>45921</v>
      </c>
      <c r="AA44" s="56" t="s">
        <v>85</v>
      </c>
      <c r="AB44" s="56">
        <v>18042708024</v>
      </c>
      <c r="AC44" s="56" t="s">
        <v>175</v>
      </c>
      <c r="AD44" s="56" t="s">
        <v>176</v>
      </c>
      <c r="AE44" s="56"/>
      <c r="AF44" s="56">
        <v>35205</v>
      </c>
      <c r="AG44" s="56"/>
      <c r="AH44" s="57">
        <v>1</v>
      </c>
      <c r="AI44" s="58">
        <v>1</v>
      </c>
      <c r="AJ44" s="58">
        <v>0.2</v>
      </c>
      <c r="AK44" s="58">
        <v>1</v>
      </c>
      <c r="AL44" s="56" t="s">
        <v>32</v>
      </c>
      <c r="AM44" s="58">
        <v>36</v>
      </c>
      <c r="AN44" s="56" t="s">
        <v>86</v>
      </c>
      <c r="AO44" s="56" t="s">
        <v>86</v>
      </c>
      <c r="AP44" s="56" t="s">
        <v>86</v>
      </c>
      <c r="AQ44" s="56" t="s">
        <v>86</v>
      </c>
      <c r="AR44" s="56" t="s">
        <v>86</v>
      </c>
      <c r="AS44" s="56">
        <v>2235047</v>
      </c>
      <c r="AT44" s="56" t="s">
        <v>87</v>
      </c>
      <c r="AU44" s="56" t="s">
        <v>88</v>
      </c>
      <c r="AV44" s="56"/>
      <c r="AW44" s="56" t="s">
        <v>89</v>
      </c>
      <c r="AX44" s="56">
        <v>6094373029184</v>
      </c>
      <c r="AY44" s="56"/>
      <c r="AZ44" s="56">
        <v>2025090745004740</v>
      </c>
      <c r="BA44" s="56" t="s">
        <v>93</v>
      </c>
      <c r="BB44" s="56"/>
      <c r="BC44" s="56" t="s">
        <v>87</v>
      </c>
      <c r="BD44" s="56" t="s">
        <v>90</v>
      </c>
      <c r="BE44" s="56" t="s">
        <v>91</v>
      </c>
      <c r="BF44" s="56"/>
      <c r="BG44" s="56" t="s">
        <v>92</v>
      </c>
    </row>
    <row r="45" spans="2:59" x14ac:dyDescent="0.3">
      <c r="B45" s="43">
        <f t="shared" si="1"/>
        <v>41</v>
      </c>
      <c r="C45" s="78">
        <f t="shared" si="2"/>
        <v>45921</v>
      </c>
      <c r="D45" s="43">
        <f t="shared" si="3"/>
        <v>18042708024</v>
      </c>
      <c r="E45" s="43" t="str">
        <f t="shared" si="4"/>
        <v>PFR250002554</v>
      </c>
      <c r="F45" s="43" t="str">
        <f t="shared" si="5"/>
        <v>박가은</v>
      </c>
      <c r="G45" s="43" t="str">
        <f t="shared" si="6"/>
        <v>목록(Manifest)</v>
      </c>
      <c r="H45" s="43">
        <f t="shared" si="7"/>
        <v>35</v>
      </c>
      <c r="I45" s="54">
        <f t="shared" si="8"/>
        <v>1</v>
      </c>
      <c r="J45" s="54">
        <f t="shared" si="9"/>
        <v>1</v>
      </c>
      <c r="K45" s="54">
        <f t="shared" si="10"/>
        <v>0.2</v>
      </c>
      <c r="L45" s="54">
        <f t="shared" si="11"/>
        <v>1</v>
      </c>
      <c r="M45" s="49" t="str">
        <f t="shared" si="12"/>
        <v>PFR250002554</v>
      </c>
      <c r="N45" s="47">
        <f t="shared" si="13"/>
        <v>7.27</v>
      </c>
      <c r="O45" s="47">
        <f>VLOOKUP(VLOOKUP(M45,$AC45:$AL45,10,0),MAPPING!$B$3:$D$9,3,0)*0.8</f>
        <v>0</v>
      </c>
      <c r="P45" s="47">
        <f t="shared" si="14"/>
        <v>0</v>
      </c>
      <c r="Q45" s="47">
        <v>0</v>
      </c>
      <c r="R45" s="47">
        <f>(IF(VLOOKUP(VLOOKUP(AM45,MAPPING!$B$12:$D$17,2,1),MAPPING!$C$12:$E$17,2,0)=7000,0,VLOOKUP(VLOOKUP(AM45,MAPPING!$B$12:$D$17,2,1),MAPPING!$C$12:$E$17,2,0)))/$X$2</f>
        <v>0</v>
      </c>
      <c r="S45" s="47">
        <v>0</v>
      </c>
      <c r="T45" s="47">
        <v>0</v>
      </c>
      <c r="U45" s="47">
        <v>0</v>
      </c>
      <c r="V45" s="47">
        <v>0</v>
      </c>
      <c r="W45" s="47">
        <v>0</v>
      </c>
      <c r="X45" s="47">
        <f t="shared" si="15"/>
        <v>7.27</v>
      </c>
      <c r="Z45" s="64">
        <v>45921</v>
      </c>
      <c r="AA45" s="56" t="s">
        <v>85</v>
      </c>
      <c r="AB45" s="56">
        <v>18042708024</v>
      </c>
      <c r="AC45" s="56" t="s">
        <v>177</v>
      </c>
      <c r="AD45" s="56" t="s">
        <v>178</v>
      </c>
      <c r="AE45" s="56"/>
      <c r="AF45" s="56">
        <v>15824</v>
      </c>
      <c r="AG45" s="56"/>
      <c r="AH45" s="57">
        <v>1</v>
      </c>
      <c r="AI45" s="58">
        <v>1</v>
      </c>
      <c r="AJ45" s="58">
        <v>0.2</v>
      </c>
      <c r="AK45" s="58">
        <v>1</v>
      </c>
      <c r="AL45" s="56" t="s">
        <v>32</v>
      </c>
      <c r="AM45" s="58">
        <v>35</v>
      </c>
      <c r="AN45" s="56" t="s">
        <v>86</v>
      </c>
      <c r="AO45" s="56" t="s">
        <v>86</v>
      </c>
      <c r="AP45" s="56" t="s">
        <v>86</v>
      </c>
      <c r="AQ45" s="56" t="s">
        <v>86</v>
      </c>
      <c r="AR45" s="56" t="s">
        <v>86</v>
      </c>
      <c r="AS45" s="56">
        <v>2235047</v>
      </c>
      <c r="AT45" s="56" t="s">
        <v>87</v>
      </c>
      <c r="AU45" s="56" t="s">
        <v>88</v>
      </c>
      <c r="AV45" s="56"/>
      <c r="AW45" s="56" t="s">
        <v>89</v>
      </c>
      <c r="AX45" s="56">
        <v>6094373029185</v>
      </c>
      <c r="AY45" s="56"/>
      <c r="AZ45" s="56">
        <v>2025090745535620</v>
      </c>
      <c r="BA45" s="56" t="s">
        <v>93</v>
      </c>
      <c r="BB45" s="56"/>
      <c r="BC45" s="56" t="s">
        <v>87</v>
      </c>
      <c r="BD45" s="56" t="s">
        <v>90</v>
      </c>
      <c r="BE45" s="56" t="s">
        <v>91</v>
      </c>
      <c r="BF45" s="56"/>
      <c r="BG45" s="56" t="s">
        <v>92</v>
      </c>
    </row>
    <row r="46" spans="2:59" x14ac:dyDescent="0.3">
      <c r="B46" s="43">
        <f t="shared" si="1"/>
        <v>42</v>
      </c>
      <c r="C46" s="78">
        <f t="shared" si="2"/>
        <v>45921</v>
      </c>
      <c r="D46" s="43">
        <f t="shared" si="3"/>
        <v>18042708024</v>
      </c>
      <c r="E46" s="43" t="str">
        <f t="shared" si="4"/>
        <v>PFR250002555</v>
      </c>
      <c r="F46" s="43" t="str">
        <f t="shared" si="5"/>
        <v>황희정</v>
      </c>
      <c r="G46" s="43" t="str">
        <f t="shared" si="6"/>
        <v>목록(Manifest)</v>
      </c>
      <c r="H46" s="43">
        <f t="shared" si="7"/>
        <v>24</v>
      </c>
      <c r="I46" s="54">
        <f t="shared" si="8"/>
        <v>1</v>
      </c>
      <c r="J46" s="54">
        <f t="shared" si="9"/>
        <v>1</v>
      </c>
      <c r="K46" s="54">
        <f t="shared" si="10"/>
        <v>0.2</v>
      </c>
      <c r="L46" s="54">
        <f t="shared" si="11"/>
        <v>1</v>
      </c>
      <c r="M46" s="49" t="str">
        <f t="shared" si="12"/>
        <v>PFR250002555</v>
      </c>
      <c r="N46" s="47">
        <f t="shared" si="13"/>
        <v>7.27</v>
      </c>
      <c r="O46" s="47">
        <f>VLOOKUP(VLOOKUP(M46,$AC46:$AL46,10,0),MAPPING!$B$3:$D$9,3,0)*0.8</f>
        <v>0</v>
      </c>
      <c r="P46" s="47">
        <f t="shared" si="14"/>
        <v>0</v>
      </c>
      <c r="Q46" s="47">
        <v>0</v>
      </c>
      <c r="R46" s="47">
        <f>(IF(VLOOKUP(VLOOKUP(AM46,MAPPING!$B$12:$D$17,2,1),MAPPING!$C$12:$E$17,2,0)=7000,0,VLOOKUP(VLOOKUP(AM46,MAPPING!$B$12:$D$17,2,1),MAPPING!$C$12:$E$17,2,0)))/$X$2</f>
        <v>0</v>
      </c>
      <c r="S46" s="47">
        <v>0</v>
      </c>
      <c r="T46" s="47">
        <v>0</v>
      </c>
      <c r="U46" s="47">
        <v>0</v>
      </c>
      <c r="V46" s="47">
        <v>0</v>
      </c>
      <c r="W46" s="47">
        <v>0</v>
      </c>
      <c r="X46" s="47">
        <f t="shared" si="15"/>
        <v>7.27</v>
      </c>
      <c r="Z46" s="64">
        <v>45921</v>
      </c>
      <c r="AA46" s="56" t="s">
        <v>85</v>
      </c>
      <c r="AB46" s="56">
        <v>18042708024</v>
      </c>
      <c r="AC46" s="56" t="s">
        <v>179</v>
      </c>
      <c r="AD46" s="56" t="s">
        <v>180</v>
      </c>
      <c r="AE46" s="56"/>
      <c r="AF46" s="56">
        <v>4163</v>
      </c>
      <c r="AG46" s="56"/>
      <c r="AH46" s="57">
        <v>1</v>
      </c>
      <c r="AI46" s="58">
        <v>1</v>
      </c>
      <c r="AJ46" s="58">
        <v>0.2</v>
      </c>
      <c r="AK46" s="58">
        <v>1</v>
      </c>
      <c r="AL46" s="56" t="s">
        <v>32</v>
      </c>
      <c r="AM46" s="58">
        <v>24</v>
      </c>
      <c r="AN46" s="56" t="s">
        <v>86</v>
      </c>
      <c r="AO46" s="56" t="s">
        <v>86</v>
      </c>
      <c r="AP46" s="56" t="s">
        <v>86</v>
      </c>
      <c r="AQ46" s="56" t="s">
        <v>86</v>
      </c>
      <c r="AR46" s="56" t="s">
        <v>86</v>
      </c>
      <c r="AS46" s="56">
        <v>2235047</v>
      </c>
      <c r="AT46" s="56" t="s">
        <v>87</v>
      </c>
      <c r="AU46" s="56" t="s">
        <v>88</v>
      </c>
      <c r="AV46" s="56"/>
      <c r="AW46" s="56" t="s">
        <v>89</v>
      </c>
      <c r="AX46" s="56">
        <v>6094373029186</v>
      </c>
      <c r="AY46" s="56"/>
      <c r="AZ46" s="56">
        <v>2025091011381260</v>
      </c>
      <c r="BA46" s="56" t="s">
        <v>93</v>
      </c>
      <c r="BB46" s="56"/>
      <c r="BC46" s="56" t="s">
        <v>87</v>
      </c>
      <c r="BD46" s="56" t="s">
        <v>90</v>
      </c>
      <c r="BE46" s="56" t="s">
        <v>91</v>
      </c>
      <c r="BF46" s="56"/>
      <c r="BG46" s="56" t="s">
        <v>92</v>
      </c>
    </row>
    <row r="47" spans="2:59" x14ac:dyDescent="0.3">
      <c r="B47" s="43">
        <f t="shared" si="1"/>
        <v>43</v>
      </c>
      <c r="C47" s="78">
        <f t="shared" si="2"/>
        <v>45921</v>
      </c>
      <c r="D47" s="43">
        <f t="shared" si="3"/>
        <v>18042708024</v>
      </c>
      <c r="E47" s="43" t="str">
        <f t="shared" si="4"/>
        <v>PFR250002556</v>
      </c>
      <c r="F47" s="43" t="str">
        <f t="shared" si="5"/>
        <v>권혜선</v>
      </c>
      <c r="G47" s="43" t="str">
        <f t="shared" si="6"/>
        <v>목록(Manifest)</v>
      </c>
      <c r="H47" s="43">
        <f t="shared" si="7"/>
        <v>48</v>
      </c>
      <c r="I47" s="54">
        <f t="shared" si="8"/>
        <v>1</v>
      </c>
      <c r="J47" s="54">
        <f t="shared" si="9"/>
        <v>1</v>
      </c>
      <c r="K47" s="54">
        <f t="shared" si="10"/>
        <v>0.2</v>
      </c>
      <c r="L47" s="54">
        <f t="shared" si="11"/>
        <v>1</v>
      </c>
      <c r="M47" s="49" t="str">
        <f t="shared" si="12"/>
        <v>PFR250002556</v>
      </c>
      <c r="N47" s="47">
        <f t="shared" si="13"/>
        <v>7.27</v>
      </c>
      <c r="O47" s="47">
        <f>VLOOKUP(VLOOKUP(M47,$AC47:$AL47,10,0),MAPPING!$B$3:$D$9,3,0)*0.8</f>
        <v>0</v>
      </c>
      <c r="P47" s="47">
        <f t="shared" si="14"/>
        <v>0</v>
      </c>
      <c r="Q47" s="47">
        <v>0</v>
      </c>
      <c r="R47" s="47">
        <f>(IF(VLOOKUP(VLOOKUP(AM47,MAPPING!$B$12:$D$17,2,1),MAPPING!$C$12:$E$17,2,0)=7000,0,VLOOKUP(VLOOKUP(AM47,MAPPING!$B$12:$D$17,2,1),MAPPING!$C$12:$E$17,2,0)))/$X$2</f>
        <v>0</v>
      </c>
      <c r="S47" s="47">
        <v>0</v>
      </c>
      <c r="T47" s="47">
        <v>0</v>
      </c>
      <c r="U47" s="47">
        <v>0</v>
      </c>
      <c r="V47" s="47">
        <v>0</v>
      </c>
      <c r="W47" s="47">
        <v>0</v>
      </c>
      <c r="X47" s="47">
        <f t="shared" si="15"/>
        <v>7.27</v>
      </c>
      <c r="Z47" s="64">
        <v>45921</v>
      </c>
      <c r="AA47" s="56" t="s">
        <v>85</v>
      </c>
      <c r="AB47" s="56">
        <v>18042708024</v>
      </c>
      <c r="AC47" s="56" t="s">
        <v>181</v>
      </c>
      <c r="AD47" s="56" t="s">
        <v>182</v>
      </c>
      <c r="AE47" s="56"/>
      <c r="AF47" s="56">
        <v>4593</v>
      </c>
      <c r="AG47" s="56"/>
      <c r="AH47" s="57">
        <v>1</v>
      </c>
      <c r="AI47" s="58">
        <v>1</v>
      </c>
      <c r="AJ47" s="58">
        <v>0.2</v>
      </c>
      <c r="AK47" s="58">
        <v>1</v>
      </c>
      <c r="AL47" s="56" t="s">
        <v>32</v>
      </c>
      <c r="AM47" s="58">
        <v>48</v>
      </c>
      <c r="AN47" s="56" t="s">
        <v>86</v>
      </c>
      <c r="AO47" s="56" t="s">
        <v>86</v>
      </c>
      <c r="AP47" s="56" t="s">
        <v>86</v>
      </c>
      <c r="AQ47" s="56" t="s">
        <v>86</v>
      </c>
      <c r="AR47" s="56" t="s">
        <v>86</v>
      </c>
      <c r="AS47" s="56">
        <v>2235047</v>
      </c>
      <c r="AT47" s="56" t="s">
        <v>87</v>
      </c>
      <c r="AU47" s="56" t="s">
        <v>88</v>
      </c>
      <c r="AV47" s="56"/>
      <c r="AW47" s="56" t="s">
        <v>89</v>
      </c>
      <c r="AX47" s="56">
        <v>6094373029187</v>
      </c>
      <c r="AY47" s="56"/>
      <c r="AZ47" s="56">
        <v>2025091161123180</v>
      </c>
      <c r="BA47" s="56" t="s">
        <v>93</v>
      </c>
      <c r="BB47" s="56"/>
      <c r="BC47" s="56" t="s">
        <v>87</v>
      </c>
      <c r="BD47" s="56" t="s">
        <v>90</v>
      </c>
      <c r="BE47" s="56" t="s">
        <v>91</v>
      </c>
      <c r="BF47" s="56"/>
      <c r="BG47" s="56" t="s">
        <v>92</v>
      </c>
    </row>
    <row r="48" spans="2:59" x14ac:dyDescent="0.3">
      <c r="B48" s="43">
        <f t="shared" si="1"/>
        <v>44</v>
      </c>
      <c r="C48" s="78">
        <f t="shared" si="2"/>
        <v>45921</v>
      </c>
      <c r="D48" s="43">
        <f t="shared" si="3"/>
        <v>18042708024</v>
      </c>
      <c r="E48" s="43" t="str">
        <f t="shared" si="4"/>
        <v>PFR250002557</v>
      </c>
      <c r="F48" s="43" t="str">
        <f t="shared" si="5"/>
        <v>방미애</v>
      </c>
      <c r="G48" s="43" t="str">
        <f t="shared" si="6"/>
        <v>목록(Manifest)</v>
      </c>
      <c r="H48" s="43">
        <f t="shared" si="7"/>
        <v>68</v>
      </c>
      <c r="I48" s="54">
        <f t="shared" si="8"/>
        <v>1</v>
      </c>
      <c r="J48" s="54">
        <f t="shared" si="9"/>
        <v>1</v>
      </c>
      <c r="K48" s="54">
        <f t="shared" si="10"/>
        <v>0.2</v>
      </c>
      <c r="L48" s="54">
        <f t="shared" si="11"/>
        <v>1</v>
      </c>
      <c r="M48" s="49" t="str">
        <f t="shared" si="12"/>
        <v>PFR250002557</v>
      </c>
      <c r="N48" s="47">
        <f t="shared" si="13"/>
        <v>7.27</v>
      </c>
      <c r="O48" s="47">
        <f>VLOOKUP(VLOOKUP(M48,$AC48:$AL48,10,0),MAPPING!$B$3:$D$9,3,0)*0.8</f>
        <v>0</v>
      </c>
      <c r="P48" s="47">
        <f t="shared" si="14"/>
        <v>0</v>
      </c>
      <c r="Q48" s="47">
        <v>0</v>
      </c>
      <c r="R48" s="47">
        <f>(IF(VLOOKUP(VLOOKUP(AM48,MAPPING!$B$12:$D$17,2,1),MAPPING!$C$12:$E$17,2,0)=7000,0,VLOOKUP(VLOOKUP(AM48,MAPPING!$B$12:$D$17,2,1),MAPPING!$C$12:$E$17,2,0)))/$X$2</f>
        <v>0</v>
      </c>
      <c r="S48" s="47">
        <v>0</v>
      </c>
      <c r="T48" s="47">
        <v>0</v>
      </c>
      <c r="U48" s="47">
        <v>0</v>
      </c>
      <c r="V48" s="47">
        <v>0</v>
      </c>
      <c r="W48" s="47">
        <v>0</v>
      </c>
      <c r="X48" s="47">
        <f t="shared" si="15"/>
        <v>7.27</v>
      </c>
      <c r="Z48" s="64">
        <v>45921</v>
      </c>
      <c r="AA48" s="56" t="s">
        <v>85</v>
      </c>
      <c r="AB48" s="56">
        <v>18042708024</v>
      </c>
      <c r="AC48" s="56" t="s">
        <v>183</v>
      </c>
      <c r="AD48" s="56" t="s">
        <v>94</v>
      </c>
      <c r="AE48" s="56"/>
      <c r="AF48" s="56">
        <v>25458</v>
      </c>
      <c r="AG48" s="56"/>
      <c r="AH48" s="57">
        <v>1</v>
      </c>
      <c r="AI48" s="58">
        <v>1</v>
      </c>
      <c r="AJ48" s="58">
        <v>0.2</v>
      </c>
      <c r="AK48" s="58">
        <v>1</v>
      </c>
      <c r="AL48" s="56" t="s">
        <v>32</v>
      </c>
      <c r="AM48" s="58">
        <v>68</v>
      </c>
      <c r="AN48" s="56" t="s">
        <v>86</v>
      </c>
      <c r="AO48" s="56" t="s">
        <v>86</v>
      </c>
      <c r="AP48" s="56" t="s">
        <v>86</v>
      </c>
      <c r="AQ48" s="56" t="s">
        <v>86</v>
      </c>
      <c r="AR48" s="56" t="s">
        <v>86</v>
      </c>
      <c r="AS48" s="56">
        <v>2235047</v>
      </c>
      <c r="AT48" s="56" t="s">
        <v>87</v>
      </c>
      <c r="AU48" s="56" t="s">
        <v>88</v>
      </c>
      <c r="AV48" s="56"/>
      <c r="AW48" s="56" t="s">
        <v>89</v>
      </c>
      <c r="AX48" s="56">
        <v>6094373029188</v>
      </c>
      <c r="AY48" s="56"/>
      <c r="AZ48" s="56">
        <v>2025091424124630</v>
      </c>
      <c r="BA48" s="56" t="s">
        <v>93</v>
      </c>
      <c r="BB48" s="56"/>
      <c r="BC48" s="56" t="s">
        <v>87</v>
      </c>
      <c r="BD48" s="56" t="s">
        <v>90</v>
      </c>
      <c r="BE48" s="56" t="s">
        <v>91</v>
      </c>
      <c r="BF48" s="56"/>
      <c r="BG48" s="56" t="s">
        <v>92</v>
      </c>
    </row>
    <row r="49" spans="2:59" x14ac:dyDescent="0.3">
      <c r="B49" s="43">
        <f t="shared" si="1"/>
        <v>45</v>
      </c>
      <c r="C49" s="78">
        <f t="shared" si="2"/>
        <v>45925</v>
      </c>
      <c r="D49" s="43">
        <f t="shared" si="3"/>
        <v>18042708046</v>
      </c>
      <c r="E49" s="43" t="str">
        <f t="shared" si="4"/>
        <v>PFR250002615</v>
      </c>
      <c r="F49" s="43" t="str">
        <f t="shared" si="5"/>
        <v>최우림</v>
      </c>
      <c r="G49" s="43" t="str">
        <f t="shared" si="6"/>
        <v>간이(Simple)</v>
      </c>
      <c r="H49" s="43">
        <f t="shared" si="7"/>
        <v>751</v>
      </c>
      <c r="I49" s="54">
        <f t="shared" si="8"/>
        <v>1</v>
      </c>
      <c r="J49" s="54">
        <f t="shared" si="9"/>
        <v>1</v>
      </c>
      <c r="K49" s="54">
        <f t="shared" si="10"/>
        <v>0.2</v>
      </c>
      <c r="L49" s="54">
        <f t="shared" si="11"/>
        <v>1</v>
      </c>
      <c r="M49" s="49" t="str">
        <f t="shared" si="12"/>
        <v>PFR250002615</v>
      </c>
      <c r="N49" s="47">
        <f t="shared" si="13"/>
        <v>7.27</v>
      </c>
      <c r="O49" s="47">
        <f>VLOOKUP(VLOOKUP(M49,$AC49:$AL49,10,0),MAPPING!$B$3:$D$9,3,0)*0.8</f>
        <v>0.8</v>
      </c>
      <c r="P49" s="47">
        <f t="shared" si="14"/>
        <v>0</v>
      </c>
      <c r="Q49" s="47">
        <v>0</v>
      </c>
      <c r="R49" s="47">
        <f>(IF(VLOOKUP(VLOOKUP(AM49,MAPPING!$B$12:$D$17,2,1),MAPPING!$C$12:$E$17,2,0)=7000,0,VLOOKUP(VLOOKUP(AM49,MAPPING!$B$12:$D$17,2,1),MAPPING!$C$12:$E$17,2,0)))/$X$2</f>
        <v>0</v>
      </c>
      <c r="S49" s="47">
        <v>0</v>
      </c>
      <c r="T49" s="47">
        <v>0</v>
      </c>
      <c r="U49" s="47">
        <v>0</v>
      </c>
      <c r="V49" s="47">
        <v>0</v>
      </c>
      <c r="W49" s="47">
        <v>0</v>
      </c>
      <c r="X49" s="47">
        <f t="shared" si="15"/>
        <v>8.07</v>
      </c>
      <c r="Z49" s="64">
        <v>45925</v>
      </c>
      <c r="AA49" s="56" t="s">
        <v>85</v>
      </c>
      <c r="AB49" s="56">
        <v>18042708046</v>
      </c>
      <c r="AC49" s="56" t="s">
        <v>184</v>
      </c>
      <c r="AD49" s="56" t="s">
        <v>185</v>
      </c>
      <c r="AE49" s="56"/>
      <c r="AF49" s="56">
        <v>47508</v>
      </c>
      <c r="AG49" s="56"/>
      <c r="AH49" s="57">
        <v>1</v>
      </c>
      <c r="AI49" s="58">
        <v>1</v>
      </c>
      <c r="AJ49" s="58">
        <v>0.2</v>
      </c>
      <c r="AK49" s="58">
        <v>1</v>
      </c>
      <c r="AL49" s="56" t="s">
        <v>33</v>
      </c>
      <c r="AM49" s="58">
        <v>751</v>
      </c>
      <c r="AN49" s="56" t="s">
        <v>86</v>
      </c>
      <c r="AO49" s="56" t="s">
        <v>86</v>
      </c>
      <c r="AP49" s="56"/>
      <c r="AQ49" s="56"/>
      <c r="AR49" s="56"/>
      <c r="AS49" s="56">
        <v>2235047</v>
      </c>
      <c r="AT49" s="56" t="s">
        <v>87</v>
      </c>
      <c r="AU49" s="56" t="s">
        <v>88</v>
      </c>
      <c r="AV49" s="56"/>
      <c r="AW49" s="56" t="s">
        <v>89</v>
      </c>
      <c r="AX49" s="56">
        <v>6094373036560</v>
      </c>
      <c r="AY49" s="56"/>
      <c r="AZ49" s="56" t="s">
        <v>186</v>
      </c>
      <c r="BA49" s="56" t="s">
        <v>93</v>
      </c>
      <c r="BB49" s="56"/>
      <c r="BC49" s="56" t="s">
        <v>87</v>
      </c>
      <c r="BD49" s="56" t="s">
        <v>90</v>
      </c>
      <c r="BE49" s="56" t="s">
        <v>91</v>
      </c>
      <c r="BF49" s="56"/>
      <c r="BG49" s="56" t="s">
        <v>92</v>
      </c>
    </row>
    <row r="50" spans="2:59" x14ac:dyDescent="0.3">
      <c r="B50" s="43">
        <f t="shared" si="1"/>
        <v>46</v>
      </c>
      <c r="C50" s="78">
        <f t="shared" si="2"/>
        <v>45925</v>
      </c>
      <c r="D50" s="43">
        <f t="shared" si="3"/>
        <v>18042708046</v>
      </c>
      <c r="E50" s="43" t="str">
        <f t="shared" si="4"/>
        <v>PFR250002616</v>
      </c>
      <c r="F50" s="43" t="str">
        <f t="shared" si="5"/>
        <v>김아람</v>
      </c>
      <c r="G50" s="43" t="str">
        <f t="shared" si="6"/>
        <v>간이(Simple)</v>
      </c>
      <c r="H50" s="43">
        <f t="shared" si="7"/>
        <v>668</v>
      </c>
      <c r="I50" s="54">
        <f t="shared" si="8"/>
        <v>1</v>
      </c>
      <c r="J50" s="54">
        <f t="shared" si="9"/>
        <v>1</v>
      </c>
      <c r="K50" s="54">
        <f t="shared" si="10"/>
        <v>0.2</v>
      </c>
      <c r="L50" s="54">
        <f t="shared" si="11"/>
        <v>1</v>
      </c>
      <c r="M50" s="49" t="str">
        <f t="shared" si="12"/>
        <v>PFR250002616</v>
      </c>
      <c r="N50" s="47">
        <f t="shared" si="13"/>
        <v>7.27</v>
      </c>
      <c r="O50" s="47">
        <f>VLOOKUP(VLOOKUP(M50,$AC50:$AL50,10,0),MAPPING!$B$3:$D$9,3,0)*0.8</f>
        <v>0.8</v>
      </c>
      <c r="P50" s="47">
        <f t="shared" si="14"/>
        <v>0</v>
      </c>
      <c r="Q50" s="47">
        <v>0</v>
      </c>
      <c r="R50" s="47">
        <f>(IF(VLOOKUP(VLOOKUP(AM50,MAPPING!$B$12:$D$17,2,1),MAPPING!$C$12:$E$17,2,0)=7000,0,VLOOKUP(VLOOKUP(AM50,MAPPING!$B$12:$D$17,2,1),MAPPING!$C$12:$E$17,2,0)))/$X$2</f>
        <v>0</v>
      </c>
      <c r="S50" s="47">
        <v>0</v>
      </c>
      <c r="T50" s="47">
        <v>0</v>
      </c>
      <c r="U50" s="47">
        <v>0</v>
      </c>
      <c r="V50" s="47">
        <v>0</v>
      </c>
      <c r="W50" s="47">
        <v>0</v>
      </c>
      <c r="X50" s="47">
        <f t="shared" si="15"/>
        <v>8.07</v>
      </c>
      <c r="Z50" s="64">
        <v>45925</v>
      </c>
      <c r="AA50" s="56" t="s">
        <v>85</v>
      </c>
      <c r="AB50" s="56">
        <v>18042708046</v>
      </c>
      <c r="AC50" s="56" t="s">
        <v>187</v>
      </c>
      <c r="AD50" s="56" t="s">
        <v>188</v>
      </c>
      <c r="AE50" s="56"/>
      <c r="AF50" s="56">
        <v>26019</v>
      </c>
      <c r="AG50" s="56"/>
      <c r="AH50" s="57">
        <v>1</v>
      </c>
      <c r="AI50" s="58">
        <v>1</v>
      </c>
      <c r="AJ50" s="58">
        <v>0.2</v>
      </c>
      <c r="AK50" s="58">
        <v>1</v>
      </c>
      <c r="AL50" s="56" t="s">
        <v>33</v>
      </c>
      <c r="AM50" s="58">
        <v>668</v>
      </c>
      <c r="AN50" s="56" t="s">
        <v>86</v>
      </c>
      <c r="AO50" s="56" t="s">
        <v>86</v>
      </c>
      <c r="AP50" s="56"/>
      <c r="AQ50" s="56"/>
      <c r="AR50" s="56"/>
      <c r="AS50" s="56">
        <v>2235047</v>
      </c>
      <c r="AT50" s="56" t="s">
        <v>87</v>
      </c>
      <c r="AU50" s="56" t="s">
        <v>88</v>
      </c>
      <c r="AV50" s="56"/>
      <c r="AW50" s="56" t="s">
        <v>89</v>
      </c>
      <c r="AX50" s="56">
        <v>6094373036561</v>
      </c>
      <c r="AY50" s="56"/>
      <c r="AZ50" s="56">
        <v>2025091283662540</v>
      </c>
      <c r="BA50" s="56" t="s">
        <v>93</v>
      </c>
      <c r="BB50" s="56"/>
      <c r="BC50" s="56" t="s">
        <v>87</v>
      </c>
      <c r="BD50" s="56" t="s">
        <v>90</v>
      </c>
      <c r="BE50" s="56" t="s">
        <v>91</v>
      </c>
      <c r="BF50" s="56"/>
      <c r="BG50" s="56" t="s">
        <v>92</v>
      </c>
    </row>
    <row r="51" spans="2:59" x14ac:dyDescent="0.3">
      <c r="B51" s="43">
        <f t="shared" si="1"/>
        <v>47</v>
      </c>
      <c r="C51" s="78">
        <f t="shared" si="2"/>
        <v>45930</v>
      </c>
      <c r="D51" s="43">
        <f t="shared" si="3"/>
        <v>18042708061</v>
      </c>
      <c r="E51" s="43" t="str">
        <f t="shared" si="4"/>
        <v>PFR250002644</v>
      </c>
      <c r="F51" s="43" t="str">
        <f t="shared" si="5"/>
        <v>임채원</v>
      </c>
      <c r="G51" s="43" t="str">
        <f t="shared" si="6"/>
        <v>목록(Manifest)</v>
      </c>
      <c r="H51" s="43">
        <f t="shared" si="7"/>
        <v>80</v>
      </c>
      <c r="I51" s="54">
        <f t="shared" si="8"/>
        <v>1</v>
      </c>
      <c r="J51" s="54">
        <f t="shared" si="9"/>
        <v>1</v>
      </c>
      <c r="K51" s="54">
        <f t="shared" si="10"/>
        <v>0.2</v>
      </c>
      <c r="L51" s="54">
        <f t="shared" si="11"/>
        <v>1</v>
      </c>
      <c r="M51" s="49" t="str">
        <f t="shared" si="12"/>
        <v>PFR250002644</v>
      </c>
      <c r="N51" s="47">
        <f t="shared" si="13"/>
        <v>7.27</v>
      </c>
      <c r="O51" s="47">
        <f>VLOOKUP(VLOOKUP(M51,$AC51:$AL51,10,0),MAPPING!$B$3:$D$9,3,0)*0.8</f>
        <v>0</v>
      </c>
      <c r="P51" s="47">
        <f t="shared" si="14"/>
        <v>0</v>
      </c>
      <c r="Q51" s="47">
        <v>0</v>
      </c>
      <c r="R51" s="47">
        <f>(IF(VLOOKUP(VLOOKUP(AM51,MAPPING!$B$12:$D$17,2,1),MAPPING!$C$12:$E$17,2,0)=7000,0,VLOOKUP(VLOOKUP(AM51,MAPPING!$B$12:$D$17,2,1),MAPPING!$C$12:$E$17,2,0)))/$X$2</f>
        <v>0</v>
      </c>
      <c r="S51" s="47">
        <v>0</v>
      </c>
      <c r="T51" s="47">
        <v>0</v>
      </c>
      <c r="U51" s="47">
        <v>0</v>
      </c>
      <c r="V51" s="47">
        <v>0</v>
      </c>
      <c r="W51" s="47">
        <v>0</v>
      </c>
      <c r="X51" s="47">
        <f t="shared" si="15"/>
        <v>7.27</v>
      </c>
      <c r="Z51" s="64">
        <v>45930</v>
      </c>
      <c r="AA51" s="56" t="s">
        <v>85</v>
      </c>
      <c r="AB51" s="56">
        <v>18042708061</v>
      </c>
      <c r="AC51" s="56" t="s">
        <v>189</v>
      </c>
      <c r="AD51" s="56" t="s">
        <v>190</v>
      </c>
      <c r="AE51" s="56"/>
      <c r="AF51" s="56">
        <v>21994</v>
      </c>
      <c r="AG51" s="56"/>
      <c r="AH51" s="57">
        <v>1</v>
      </c>
      <c r="AI51" s="58">
        <v>1</v>
      </c>
      <c r="AJ51" s="58">
        <v>0.2</v>
      </c>
      <c r="AK51" s="58">
        <v>1</v>
      </c>
      <c r="AL51" s="56" t="s">
        <v>32</v>
      </c>
      <c r="AM51" s="58">
        <v>80</v>
      </c>
      <c r="AN51" s="56"/>
      <c r="AO51" s="56"/>
      <c r="AP51" s="56"/>
      <c r="AQ51" s="56"/>
      <c r="AR51" s="56"/>
      <c r="AS51" s="56">
        <v>2235047</v>
      </c>
      <c r="AT51" s="56" t="s">
        <v>87</v>
      </c>
      <c r="AU51" s="56" t="s">
        <v>88</v>
      </c>
      <c r="AV51" s="56"/>
      <c r="AW51" s="56" t="s">
        <v>89</v>
      </c>
      <c r="AX51" s="56">
        <v>6094373040628</v>
      </c>
      <c r="AY51" s="56"/>
      <c r="AZ51" s="56">
        <v>2025091843976550</v>
      </c>
      <c r="BA51" s="56" t="s">
        <v>93</v>
      </c>
      <c r="BB51" s="56"/>
      <c r="BC51" s="56" t="s">
        <v>87</v>
      </c>
      <c r="BD51" s="56" t="s">
        <v>90</v>
      </c>
      <c r="BE51" s="56" t="s">
        <v>91</v>
      </c>
      <c r="BF51" s="56"/>
      <c r="BG51" s="56" t="s">
        <v>92</v>
      </c>
    </row>
    <row r="52" spans="2:59" x14ac:dyDescent="0.3">
      <c r="B52" s="43">
        <f t="shared" si="1"/>
        <v>48</v>
      </c>
      <c r="C52" s="78">
        <f t="shared" si="2"/>
        <v>45930</v>
      </c>
      <c r="D52" s="43">
        <f t="shared" si="3"/>
        <v>18042708061</v>
      </c>
      <c r="E52" s="43" t="str">
        <f t="shared" si="4"/>
        <v>PFR250002645</v>
      </c>
      <c r="F52" s="43" t="str">
        <f t="shared" si="5"/>
        <v>이윤진</v>
      </c>
      <c r="G52" s="43" t="str">
        <f t="shared" si="6"/>
        <v>간이(Simple)</v>
      </c>
      <c r="H52" s="43">
        <f t="shared" si="7"/>
        <v>448</v>
      </c>
      <c r="I52" s="54">
        <f t="shared" si="8"/>
        <v>1</v>
      </c>
      <c r="J52" s="54">
        <f t="shared" si="9"/>
        <v>1</v>
      </c>
      <c r="K52" s="54">
        <f t="shared" si="10"/>
        <v>0.2</v>
      </c>
      <c r="L52" s="54">
        <f t="shared" si="11"/>
        <v>1</v>
      </c>
      <c r="M52" s="49" t="str">
        <f t="shared" si="12"/>
        <v>PFR250002645</v>
      </c>
      <c r="N52" s="47">
        <f t="shared" si="13"/>
        <v>7.27</v>
      </c>
      <c r="O52" s="47">
        <f>VLOOKUP(VLOOKUP(M52,$AC52:$AL52,10,0),MAPPING!$B$3:$D$9,3,0)*0.8</f>
        <v>0.8</v>
      </c>
      <c r="P52" s="47">
        <f t="shared" si="14"/>
        <v>0</v>
      </c>
      <c r="Q52" s="47">
        <v>0</v>
      </c>
      <c r="R52" s="47">
        <f>(IF(VLOOKUP(VLOOKUP(AM52,MAPPING!$B$12:$D$17,2,1),MAPPING!$C$12:$E$17,2,0)=7000,0,VLOOKUP(VLOOKUP(AM52,MAPPING!$B$12:$D$17,2,1),MAPPING!$C$12:$E$17,2,0)))/$X$2</f>
        <v>0</v>
      </c>
      <c r="S52" s="47">
        <v>0</v>
      </c>
      <c r="T52" s="47">
        <v>0</v>
      </c>
      <c r="U52" s="47">
        <v>0</v>
      </c>
      <c r="V52" s="47">
        <v>0</v>
      </c>
      <c r="W52" s="47">
        <v>0</v>
      </c>
      <c r="X52" s="47">
        <f t="shared" si="15"/>
        <v>8.07</v>
      </c>
      <c r="Z52" s="64">
        <v>45930</v>
      </c>
      <c r="AA52" s="56" t="s">
        <v>85</v>
      </c>
      <c r="AB52" s="56">
        <v>18042708061</v>
      </c>
      <c r="AC52" s="56" t="s">
        <v>191</v>
      </c>
      <c r="AD52" s="56" t="s">
        <v>192</v>
      </c>
      <c r="AE52" s="56"/>
      <c r="AF52" s="56">
        <v>6987</v>
      </c>
      <c r="AG52" s="56"/>
      <c r="AH52" s="57">
        <v>1</v>
      </c>
      <c r="AI52" s="58">
        <v>1</v>
      </c>
      <c r="AJ52" s="58">
        <v>0.2</v>
      </c>
      <c r="AK52" s="58">
        <v>1</v>
      </c>
      <c r="AL52" s="56" t="s">
        <v>33</v>
      </c>
      <c r="AM52" s="58">
        <v>448</v>
      </c>
      <c r="AN52" s="56"/>
      <c r="AO52" s="56"/>
      <c r="AP52" s="56"/>
      <c r="AQ52" s="56"/>
      <c r="AR52" s="56"/>
      <c r="AS52" s="56">
        <v>2235047</v>
      </c>
      <c r="AT52" s="56" t="s">
        <v>87</v>
      </c>
      <c r="AU52" s="56" t="s">
        <v>88</v>
      </c>
      <c r="AV52" s="56"/>
      <c r="AW52" s="56" t="s">
        <v>89</v>
      </c>
      <c r="AX52" s="56">
        <v>6094373040629</v>
      </c>
      <c r="AY52" s="56"/>
      <c r="AZ52" s="56">
        <v>2025091423657740</v>
      </c>
      <c r="BA52" s="56" t="s">
        <v>93</v>
      </c>
      <c r="BB52" s="56"/>
      <c r="BC52" s="56" t="s">
        <v>87</v>
      </c>
      <c r="BD52" s="56" t="s">
        <v>90</v>
      </c>
      <c r="BE52" s="56" t="s">
        <v>91</v>
      </c>
      <c r="BF52" s="56"/>
      <c r="BG52" s="56" t="s">
        <v>92</v>
      </c>
    </row>
  </sheetData>
  <autoFilter ref="Z3:BG52" xr:uid="{00000000-0001-0000-0000-000000000000}"/>
  <mergeCells count="1">
    <mergeCell ref="B3:M3"/>
  </mergeCells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B35E0-3042-4575-A012-731C21BB86D8}">
  <sheetPr>
    <tabColor rgb="FFFF0000"/>
  </sheetPr>
  <dimension ref="B2:E20"/>
  <sheetViews>
    <sheetView workbookViewId="0"/>
  </sheetViews>
  <sheetFormatPr defaultRowHeight="17.399999999999999" x14ac:dyDescent="0.4"/>
  <cols>
    <col min="1" max="1" width="3" customWidth="1"/>
    <col min="2" max="2" width="40.59765625" bestFit="1" customWidth="1"/>
    <col min="3" max="5" width="24.69921875" bestFit="1" customWidth="1"/>
  </cols>
  <sheetData>
    <row r="2" spans="2:5" ht="18" thickBot="1" x14ac:dyDescent="0.45">
      <c r="B2" s="29" t="s">
        <v>12</v>
      </c>
      <c r="C2" s="30" t="s">
        <v>60</v>
      </c>
      <c r="D2" s="31" t="s">
        <v>59</v>
      </c>
    </row>
    <row r="3" spans="2:5" ht="18" thickTop="1" x14ac:dyDescent="0.4">
      <c r="B3" s="15" t="s">
        <v>33</v>
      </c>
      <c r="C3" s="16" t="s">
        <v>40</v>
      </c>
      <c r="D3" s="17">
        <v>1</v>
      </c>
    </row>
    <row r="4" spans="2:5" x14ac:dyDescent="0.4">
      <c r="B4" s="9" t="s">
        <v>38</v>
      </c>
      <c r="C4" s="8" t="s">
        <v>39</v>
      </c>
      <c r="D4" s="10">
        <v>0</v>
      </c>
    </row>
    <row r="5" spans="2:5" x14ac:dyDescent="0.4">
      <c r="B5" s="9" t="s">
        <v>32</v>
      </c>
      <c r="C5" s="8" t="s">
        <v>39</v>
      </c>
      <c r="D5" s="10">
        <v>0</v>
      </c>
    </row>
    <row r="6" spans="2:5" x14ac:dyDescent="0.4">
      <c r="B6" s="9" t="s">
        <v>35</v>
      </c>
      <c r="C6" s="8" t="s">
        <v>39</v>
      </c>
      <c r="D6" s="10">
        <v>0</v>
      </c>
    </row>
    <row r="7" spans="2:5" x14ac:dyDescent="0.4">
      <c r="B7" s="9" t="s">
        <v>36</v>
      </c>
      <c r="C7" s="8" t="s">
        <v>40</v>
      </c>
      <c r="D7" s="10">
        <v>1</v>
      </c>
    </row>
    <row r="8" spans="2:5" x14ac:dyDescent="0.4">
      <c r="B8" s="60" t="s">
        <v>83</v>
      </c>
      <c r="C8" s="8" t="s">
        <v>40</v>
      </c>
      <c r="D8" s="61">
        <v>1</v>
      </c>
    </row>
    <row r="9" spans="2:5" x14ac:dyDescent="0.4">
      <c r="B9" s="11" t="s">
        <v>34</v>
      </c>
      <c r="C9" s="12" t="s">
        <v>40</v>
      </c>
      <c r="D9" s="13">
        <v>1</v>
      </c>
    </row>
    <row r="11" spans="2:5" x14ac:dyDescent="0.4">
      <c r="B11" s="18"/>
      <c r="C11" s="14"/>
      <c r="D11" s="28" t="s">
        <v>58</v>
      </c>
    </row>
    <row r="12" spans="2:5" ht="18" thickBot="1" x14ac:dyDescent="0.45">
      <c r="B12" s="32" t="s">
        <v>57</v>
      </c>
      <c r="C12" s="33" t="s">
        <v>53</v>
      </c>
      <c r="D12" s="34" t="s">
        <v>54</v>
      </c>
      <c r="E12" s="34" t="s">
        <v>54</v>
      </c>
    </row>
    <row r="13" spans="2:5" ht="18" thickTop="1" x14ac:dyDescent="0.4">
      <c r="B13" s="19">
        <v>0</v>
      </c>
      <c r="C13" s="22">
        <v>0</v>
      </c>
      <c r="D13" s="22">
        <v>7000</v>
      </c>
      <c r="E13" s="23" t="s">
        <v>55</v>
      </c>
    </row>
    <row r="14" spans="2:5" x14ac:dyDescent="0.4">
      <c r="B14" s="20">
        <v>2000</v>
      </c>
      <c r="C14" s="24">
        <v>1</v>
      </c>
      <c r="D14" s="24">
        <v>10000</v>
      </c>
      <c r="E14" s="25" t="s">
        <v>56</v>
      </c>
    </row>
    <row r="15" spans="2:5" x14ac:dyDescent="0.4">
      <c r="B15" s="20">
        <v>3000</v>
      </c>
      <c r="C15" s="24">
        <v>2</v>
      </c>
      <c r="D15" s="24">
        <v>15000</v>
      </c>
      <c r="E15" s="25" t="s">
        <v>56</v>
      </c>
    </row>
    <row r="16" spans="2:5" x14ac:dyDescent="0.4">
      <c r="B16" s="20">
        <v>4000</v>
      </c>
      <c r="C16" s="24">
        <v>3</v>
      </c>
      <c r="D16" s="24">
        <v>20000</v>
      </c>
      <c r="E16" s="25" t="s">
        <v>56</v>
      </c>
    </row>
    <row r="17" spans="2:5" x14ac:dyDescent="0.4">
      <c r="B17" s="21">
        <v>5000</v>
      </c>
      <c r="C17" s="26">
        <v>4</v>
      </c>
      <c r="D17" s="26">
        <v>25000</v>
      </c>
      <c r="E17" s="27" t="s">
        <v>56</v>
      </c>
    </row>
    <row r="19" spans="2:5" x14ac:dyDescent="0.4">
      <c r="B19" t="s">
        <v>84</v>
      </c>
    </row>
    <row r="20" spans="2:5" x14ac:dyDescent="0.4">
      <c r="B20" s="63">
        <f>100/D20</f>
        <v>6.1126562547755128E-2</v>
      </c>
      <c r="C20" s="52" t="s">
        <v>62</v>
      </c>
      <c r="D20" s="62">
        <f>LIST!X2</f>
        <v>1635.95</v>
      </c>
    </row>
  </sheetData>
  <phoneticPr fontId="5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2C9E77DD3AC0E44EADC1D842D8934D10" ma:contentTypeVersion="13" ma:contentTypeDescription="새 문서를 만듭니다." ma:contentTypeScope="" ma:versionID="f25a82020b22e6d31f2cd85427bf06da">
  <xsd:schema xmlns:xsd="http://www.w3.org/2001/XMLSchema" xmlns:xs="http://www.w3.org/2001/XMLSchema" xmlns:p="http://schemas.microsoft.com/office/2006/metadata/properties" xmlns:ns2="26399622-5776-4402-ac12-77f403cf666e" xmlns:ns3="5d6fb54b-fdde-4ac8-86ee-ec000ba5d0ff" targetNamespace="http://schemas.microsoft.com/office/2006/metadata/properties" ma:root="true" ma:fieldsID="bdbbb0a628cca6db4504e8acbed95277" ns2:_="" ns3:_="">
    <xsd:import namespace="26399622-5776-4402-ac12-77f403cf666e"/>
    <xsd:import namespace="5d6fb54b-fdde-4ac8-86ee-ec000ba5d0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399622-5776-4402-ac12-77f403cf66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이미지 태그" ma:readOnly="false" ma:fieldId="{5cf76f15-5ced-4ddc-b409-7134ff3c332f}" ma:taxonomyMulti="true" ma:sspId="84bd57f3-c9df-43be-a8ef-0472419f0fb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6fb54b-fdde-4ac8-86ee-ec000ba5d0ff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3797502a-3085-4c41-8df9-a1cc57ae9e7e}" ma:internalName="TaxCatchAll" ma:showField="CatchAllData" ma:web="5d6fb54b-fdde-4ac8-86ee-ec000ba5d0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7E2D451-1A20-4EAA-8FAC-08513552FC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399622-5776-4402-ac12-77f403cf666e"/>
    <ds:schemaRef ds:uri="5d6fb54b-fdde-4ac8-86ee-ec000ba5d0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3E7C449-ED37-44E7-BB02-A357B62252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INVOICE</vt:lpstr>
      <vt:lpstr>LIST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엄태민(TAEMIN EOM)/항공EC사업팀</cp:lastModifiedBy>
  <dcterms:created xsi:type="dcterms:W3CDTF">2023-10-28T17:33:37Z</dcterms:created>
  <dcterms:modified xsi:type="dcterms:W3CDTF">2025-09-30T11:32:06Z</dcterms:modified>
</cp:coreProperties>
</file>