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628\Desktop\이재호 업무자료 2025\2025 정산\25년 8월\매출\구자범 책임\"/>
    </mc:Choice>
  </mc:AlternateContent>
  <xr:revisionPtr revIDLastSave="0" documentId="13_ncr:1_{898CE885-985E-4A1A-9E1E-0BA446A9244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" sheetId="1" r:id="rId1"/>
    <sheet name="MAPPING" sheetId="2" r:id="rId2"/>
    <sheet name="영국물류수수료" sheetId="3" r:id="rId3"/>
  </sheets>
  <definedNames>
    <definedName name="_xlnm._FilterDatabase" localSheetId="0" hidden="1">LIST!$B$4:$BI$5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S7" i="1"/>
  <c r="R6" i="1"/>
  <c r="R7" i="1"/>
  <c r="Q6" i="1"/>
  <c r="Q7" i="1"/>
  <c r="U6" i="1"/>
  <c r="U7" i="1"/>
  <c r="V6" i="1"/>
  <c r="C7" i="1"/>
  <c r="D7" i="1"/>
  <c r="E7" i="1"/>
  <c r="F7" i="1"/>
  <c r="G7" i="1"/>
  <c r="H7" i="1"/>
  <c r="T7" i="1" s="1"/>
  <c r="I7" i="1"/>
  <c r="J7" i="1"/>
  <c r="K7" i="1"/>
  <c r="L7" i="1"/>
  <c r="M7" i="1"/>
  <c r="N7" i="1"/>
  <c r="O7" i="1"/>
  <c r="P7" i="1"/>
  <c r="X7" i="1"/>
  <c r="Y3" i="1"/>
  <c r="W3" i="1"/>
  <c r="X6" i="1"/>
  <c r="Z7" i="1" l="1"/>
  <c r="X5" i="1"/>
  <c r="X3" i="1" s="1"/>
  <c r="P2" i="1"/>
  <c r="M6" i="1" l="1"/>
  <c r="M5" i="1"/>
  <c r="I6" i="1" l="1"/>
  <c r="J6" i="1"/>
  <c r="K6" i="1"/>
  <c r="L6" i="1"/>
  <c r="N6" i="1"/>
  <c r="H6" i="1"/>
  <c r="T6" i="1" s="1"/>
  <c r="G6" i="1"/>
  <c r="F6" i="1"/>
  <c r="E6" i="1"/>
  <c r="D6" i="1"/>
  <c r="C6" i="1"/>
  <c r="P6" i="1" l="1"/>
  <c r="O6" i="1"/>
  <c r="C5" i="1"/>
  <c r="H5" i="1"/>
  <c r="T5" i="1" s="1"/>
  <c r="T3" i="1" s="1"/>
  <c r="Z6" i="1" l="1"/>
  <c r="O5" i="1"/>
  <c r="Q5" i="1" s="1"/>
  <c r="P5" i="1"/>
  <c r="R5" i="1" s="1"/>
  <c r="R3" i="1" s="1"/>
  <c r="Q3" i="1" l="1"/>
  <c r="I5" i="1" l="1"/>
  <c r="N5" i="1"/>
  <c r="D5" i="1" l="1"/>
  <c r="E5" i="1"/>
  <c r="F5" i="1"/>
  <c r="G5" i="1"/>
  <c r="J5" i="1"/>
  <c r="S5" i="1" s="1"/>
  <c r="S3" i="1" s="1"/>
  <c r="K5" i="1"/>
  <c r="L5" i="1"/>
  <c r="U5" i="1" l="1"/>
  <c r="U3" i="1" s="1"/>
  <c r="V5" i="1"/>
  <c r="V3" i="1" s="1"/>
  <c r="Z5" i="1" l="1"/>
  <c r="Z3" i="1" s="1"/>
</calcChain>
</file>

<file path=xl/sharedStrings.xml><?xml version="1.0" encoding="utf-8"?>
<sst xmlns="http://schemas.openxmlformats.org/spreadsheetml/2006/main" count="192" uniqueCount="126">
  <si>
    <t>Arrival Date</t>
  </si>
  <si>
    <t>POL</t>
  </si>
  <si>
    <t>MBL</t>
  </si>
  <si>
    <t>HBL</t>
  </si>
  <si>
    <t>CNEE Name</t>
  </si>
  <si>
    <t>CNEE Mobile</t>
  </si>
  <si>
    <t>CNEE Zipcd</t>
  </si>
  <si>
    <t>Hold Reason</t>
  </si>
  <si>
    <t>PKG</t>
  </si>
  <si>
    <t>G.WT</t>
  </si>
  <si>
    <t>V.WT</t>
  </si>
  <si>
    <t>C.WT</t>
  </si>
  <si>
    <t>Clearance Type</t>
  </si>
  <si>
    <t>Invoice Value</t>
  </si>
  <si>
    <t>반입</t>
  </si>
  <si>
    <t>수리</t>
  </si>
  <si>
    <t>반출</t>
  </si>
  <si>
    <t>택배사인계</t>
  </si>
  <si>
    <t>배송완료</t>
  </si>
  <si>
    <t>SHPR</t>
  </si>
  <si>
    <t>SHPR Name</t>
  </si>
  <si>
    <t>SHPR ADDR</t>
  </si>
  <si>
    <t>Freight Team</t>
  </si>
  <si>
    <t>Incoterms</t>
  </si>
  <si>
    <t>Box Code</t>
  </si>
  <si>
    <t>Delivery No</t>
  </si>
  <si>
    <t>FLT No</t>
  </si>
  <si>
    <t>CARRIER</t>
  </si>
  <si>
    <t>DPTR PTNR</t>
  </si>
  <si>
    <t>관세사</t>
  </si>
  <si>
    <t>신용/착불</t>
  </si>
  <si>
    <t>정정사유</t>
  </si>
  <si>
    <t/>
  </si>
  <si>
    <t>목록(Manifest)</t>
  </si>
  <si>
    <t>완료</t>
  </si>
  <si>
    <t>정운</t>
  </si>
  <si>
    <t>신용</t>
  </si>
  <si>
    <t>간이(Simple)</t>
  </si>
  <si>
    <t>일반(목록배제,Normal-Manifest Exception)</t>
  </si>
  <si>
    <t>선별(검사,Manifest-Inspection)</t>
  </si>
  <si>
    <t>일반(NORMAL)</t>
  </si>
  <si>
    <t>Box ID</t>
    <phoneticPr fontId="5" type="noConversion"/>
  </si>
  <si>
    <t>개인통관부호 미제출</t>
  </si>
  <si>
    <t>목록</t>
    <phoneticPr fontId="5" type="noConversion"/>
  </si>
  <si>
    <t>간이</t>
    <phoneticPr fontId="5" type="noConversion"/>
  </si>
  <si>
    <t>HBL</t>
    <phoneticPr fontId="6" type="noConversion"/>
  </si>
  <si>
    <t>No</t>
    <phoneticPr fontId="6" type="noConversion"/>
  </si>
  <si>
    <t>관우회 창고 비용 (HAWB)</t>
    <phoneticPr fontId="5" type="noConversion"/>
  </si>
  <si>
    <t>비고</t>
    <phoneticPr fontId="5" type="noConversion"/>
  </si>
  <si>
    <t>TV만 적용</t>
    <phoneticPr fontId="5" type="noConversion"/>
  </si>
  <si>
    <t>TV + 고가 화물 모두 적용</t>
    <phoneticPr fontId="5" type="noConversion"/>
  </si>
  <si>
    <t>상품가격/구간</t>
    <phoneticPr fontId="5" type="noConversion"/>
  </si>
  <si>
    <t>**** 2021.12 입항분부터 청구</t>
    <phoneticPr fontId="5" type="noConversion"/>
  </si>
  <si>
    <t>Value</t>
    <phoneticPr fontId="5" type="noConversion"/>
  </si>
  <si>
    <t>Type</t>
    <phoneticPr fontId="5" type="noConversion"/>
  </si>
  <si>
    <t>Copy-Paste</t>
    <phoneticPr fontId="5" type="noConversion"/>
  </si>
  <si>
    <t>ADD DT</t>
    <phoneticPr fontId="6" type="noConversion"/>
  </si>
  <si>
    <t>MBL</t>
    <phoneticPr fontId="6" type="noConversion"/>
  </si>
  <si>
    <t>CNEE Name</t>
    <phoneticPr fontId="6" type="noConversion"/>
  </si>
  <si>
    <t>Clearance Type</t>
    <phoneticPr fontId="6" type="noConversion"/>
  </si>
  <si>
    <t>INVOICE
VALUE</t>
    <phoneticPr fontId="6" type="noConversion"/>
  </si>
  <si>
    <t>PKG</t>
    <phoneticPr fontId="6" type="noConversion"/>
  </si>
  <si>
    <t>G.WT</t>
    <phoneticPr fontId="6" type="noConversion"/>
  </si>
  <si>
    <t>V.WT</t>
    <phoneticPr fontId="6" type="noConversion"/>
  </si>
  <si>
    <t>C.WT</t>
    <phoneticPr fontId="6" type="noConversion"/>
  </si>
  <si>
    <t>금액</t>
    <phoneticPr fontId="5" type="noConversion"/>
  </si>
  <si>
    <t>Settlement AMT (KRW)</t>
    <phoneticPr fontId="5" type="noConversion"/>
  </si>
  <si>
    <t>Total
AMT</t>
    <phoneticPr fontId="6" type="noConversion"/>
  </si>
  <si>
    <r>
      <rPr>
        <b/>
        <sz val="10"/>
        <rFont val="맑은 고딕"/>
        <family val="3"/>
        <charset val="129"/>
      </rPr>
      <t>관우회</t>
    </r>
    <r>
      <rPr>
        <b/>
        <sz val="10"/>
        <rFont val="Calibri"/>
        <family val="2"/>
      </rPr>
      <t xml:space="preserve"> 
</t>
    </r>
    <r>
      <rPr>
        <b/>
        <sz val="10"/>
        <rFont val="맑은 고딕"/>
        <family val="3"/>
        <charset val="129"/>
      </rPr>
      <t>창고</t>
    </r>
    <r>
      <rPr>
        <b/>
        <sz val="10"/>
        <rFont val="Calibri"/>
        <family val="2"/>
      </rPr>
      <t xml:space="preserve"> </t>
    </r>
    <r>
      <rPr>
        <b/>
        <sz val="10"/>
        <rFont val="맑은 고딕"/>
        <family val="3"/>
        <charset val="129"/>
      </rPr>
      <t>비용</t>
    </r>
    <r>
      <rPr>
        <b/>
        <sz val="10"/>
        <rFont val="Calibri"/>
        <family val="2"/>
      </rPr>
      <t xml:space="preserve">
(</t>
    </r>
    <r>
      <rPr>
        <b/>
        <sz val="10"/>
        <rFont val="맑은 고딕"/>
        <family val="2"/>
        <charset val="129"/>
      </rPr>
      <t>세관창고료)</t>
    </r>
    <phoneticPr fontId="6" type="noConversion"/>
  </si>
  <si>
    <t>LAX</t>
  </si>
  <si>
    <r>
      <t xml:space="preserve">박스추가비용
</t>
    </r>
    <r>
      <rPr>
        <b/>
        <sz val="10"/>
        <rFont val="맑은 고딕"/>
        <family val="2"/>
        <charset val="129"/>
      </rPr>
      <t>2,500원</t>
    </r>
    <phoneticPr fontId="6" type="noConversion"/>
  </si>
  <si>
    <t>APAC AUTO PARTS</t>
  </si>
  <si>
    <t>통관료
15,000원</t>
    <phoneticPr fontId="5" type="noConversion"/>
  </si>
  <si>
    <t>우체국</t>
    <phoneticPr fontId="5" type="noConversion"/>
  </si>
  <si>
    <t xml:space="preserve">- Overweight
  . 2.1~5KG : KRW 550
  . 5-10KG : KRW 1,200
  . 10-20KG : KRW 4,500
  . 20-25KG : KRW 11,000
  . 25-30KG : KRW 15,000  </t>
    <phoneticPr fontId="6" type="noConversion"/>
  </si>
  <si>
    <t>대신/GTS</t>
    <phoneticPr fontId="6" type="noConversion"/>
  </si>
  <si>
    <t>POL</t>
    <phoneticPr fontId="5" type="noConversion"/>
  </si>
  <si>
    <t>기타
(영국물류수수료)</t>
    <phoneticPr fontId="6" type="noConversion"/>
  </si>
  <si>
    <t>AFT
(LAX $3.00)
(LHR $2.90)</t>
    <phoneticPr fontId="6" type="noConversion"/>
  </si>
  <si>
    <t>환율</t>
    <phoneticPr fontId="5" type="noConversion"/>
  </si>
  <si>
    <t>SCH
(LAX)</t>
    <phoneticPr fontId="5" type="noConversion"/>
  </si>
  <si>
    <t>AFT
(KRW)</t>
    <phoneticPr fontId="5" type="noConversion"/>
  </si>
  <si>
    <t>SCH
(KRW)</t>
    <phoneticPr fontId="5" type="noConversion"/>
  </si>
  <si>
    <t>2209780</t>
  </si>
  <si>
    <t>APW KNOX SEEMAN WHSE  INC.</t>
  </si>
  <si>
    <t>[사업자]</t>
  </si>
  <si>
    <t>우체국</t>
  </si>
  <si>
    <t>에이팩오토파츠</t>
  </si>
  <si>
    <t>01020173305</t>
  </si>
  <si>
    <t>EXW</t>
  </si>
  <si>
    <t>구분</t>
  </si>
  <si>
    <t>고객사</t>
  </si>
  <si>
    <t>HBL NO</t>
  </si>
  <si>
    <t>CNEE NAME</t>
  </si>
  <si>
    <t>물류센터용역
수수료</t>
  </si>
  <si>
    <t>묶음배송
수수료</t>
  </si>
  <si>
    <t>재포장
수수료</t>
  </si>
  <si>
    <t>현지 반송 
수수료</t>
  </si>
  <si>
    <t>현지 반송 
실비</t>
  </si>
  <si>
    <t>BOX 추가</t>
  </si>
  <si>
    <t>사진 촬영 
수수료</t>
  </si>
  <si>
    <t>보관
수수료</t>
  </si>
  <si>
    <t>안심포장
수수료</t>
  </si>
  <si>
    <t>기타</t>
  </si>
  <si>
    <t>합계</t>
  </si>
  <si>
    <t>비고</t>
  </si>
  <si>
    <t>통관수수료대행
3,300원</t>
    <phoneticPr fontId="6" type="noConversion"/>
  </si>
  <si>
    <t>2025-08-05</t>
  </si>
  <si>
    <t>61568010740</t>
  </si>
  <si>
    <t>PUS250116944</t>
  </si>
  <si>
    <t>16648</t>
  </si>
  <si>
    <t>6094372978711 (2)</t>
  </si>
  <si>
    <t>TEST08012025</t>
  </si>
  <si>
    <t>K40259</t>
  </si>
  <si>
    <t>2025-08-15</t>
  </si>
  <si>
    <t>35033069116</t>
  </si>
  <si>
    <t>PUS250125154</t>
  </si>
  <si>
    <t>6094372989888</t>
  </si>
  <si>
    <t>TEST08122025</t>
  </si>
  <si>
    <t>YP0104</t>
  </si>
  <si>
    <t>2025-08-18</t>
  </si>
  <si>
    <t>61568010913</t>
  </si>
  <si>
    <t>PUS250127906</t>
  </si>
  <si>
    <t>[사업자]/규격(1/4)(0821)[대신대납]&lt;22000&gt;</t>
  </si>
  <si>
    <t>6094372993776 (4)</t>
  </si>
  <si>
    <t>TEST08152025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</si>
</sst>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&quot;₩&quot;* #,##0_-;\-&quot;₩&quot;* #,##0_-;_-&quot;₩&quot;* &quot;-&quot;_-;_-@_-"/>
    <numFmt numFmtId="41" formatCode="_-* #,##0_-;\-* #,##0_-;_-* &quot;-&quot;_-;_-@_-"/>
    <numFmt numFmtId="176" formatCode="0_);[Red]\(0\)"/>
    <numFmt numFmtId="177" formatCode="_-* #,##0.00\ [$€-407]_-;\-* #,##0.00\ [$€-407]_-;_-* &quot;-&quot;??\ [$€-407]_-;_-@_-"/>
    <numFmt numFmtId="178" formatCode="[$€-2]\ #,##0.00"/>
    <numFmt numFmtId="179" formatCode="0.00_);[Red]\(0.00\)"/>
    <numFmt numFmtId="180" formatCode="_-[$₩-412]* #,##0_-;\-[$₩-412]* #,##0_-;_-[$₩-412]* &quot;-&quot;??_-;_-@_-"/>
    <numFmt numFmtId="181" formatCode="_-[$$-409]* #,##0.00_ ;_-[$$-409]* \-#,##0.00\ ;_-[$$-409]* &quot;-&quot;??_ ;_-@_ "/>
    <numFmt numFmtId="182" formatCode="_-* #,##0.0_-;\-* #,##0.0_-;_-* &quot;-&quot;_-;_-@_-"/>
  </numFmts>
  <fonts count="2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Arial"/>
      <family val="2"/>
    </font>
    <font>
      <b/>
      <sz val="11"/>
      <color indexed="8"/>
      <name val="맑은 고딕"/>
      <family val="3"/>
      <charset val="129"/>
      <scheme val="minor"/>
    </font>
    <font>
      <b/>
      <sz val="9"/>
      <color indexed="8"/>
      <name val="맑은 고딕"/>
      <family val="3"/>
      <charset val="129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theme="1"/>
      <name val="나눔고딕"/>
      <family val="2"/>
      <charset val="129"/>
    </font>
    <font>
      <sz val="11"/>
      <color theme="1"/>
      <name val="맑은 고딕"/>
      <family val="2"/>
      <scheme val="minor"/>
    </font>
    <font>
      <b/>
      <sz val="10"/>
      <name val="맑은 고딕"/>
      <family val="2"/>
      <charset val="129"/>
    </font>
    <font>
      <u/>
      <sz val="10"/>
      <color theme="10"/>
      <name val="Arial"/>
      <family val="2"/>
    </font>
    <font>
      <b/>
      <sz val="10"/>
      <name val="Calibri"/>
      <family val="2"/>
    </font>
    <font>
      <b/>
      <sz val="10"/>
      <name val="맑은 고딕"/>
      <family val="3"/>
      <charset val="129"/>
    </font>
    <font>
      <b/>
      <sz val="10"/>
      <name val="Calibri"/>
      <family val="3"/>
      <charset val="129"/>
    </font>
    <font>
      <b/>
      <sz val="8"/>
      <name val="Calibri"/>
      <family val="2"/>
    </font>
    <font>
      <sz val="9"/>
      <color rgb="FF000000"/>
      <name val="LG스마트체 Regular"/>
      <family val="3"/>
      <charset val="129"/>
    </font>
    <font>
      <sz val="9"/>
      <color indexed="8"/>
      <name val="LG스마트체 Regular"/>
      <family val="3"/>
      <charset val="129"/>
    </font>
    <font>
      <sz val="11"/>
      <color rgb="FF000000"/>
      <name val="LG스마트체 Regular"/>
      <family val="3"/>
      <charset val="129"/>
    </font>
    <font>
      <sz val="10"/>
      <color indexed="8"/>
      <name val="LG스마트체 Regular"/>
      <family val="3"/>
      <charset val="129"/>
    </font>
    <font>
      <sz val="9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name val="맑은 고딕"/>
      <family val="2"/>
      <charset val="129"/>
    </font>
  </fonts>
  <fills count="8">
    <fill>
      <patternFill patternType="none"/>
    </fill>
    <fill>
      <patternFill patternType="gray125"/>
    </fill>
    <fill>
      <patternFill patternType="none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2" borderId="0"/>
    <xf numFmtId="42" fontId="6" fillId="2" borderId="0" applyFont="0" applyFill="0" applyBorder="0" applyAlignment="0" applyProtection="0"/>
    <xf numFmtId="41" fontId="6" fillId="2" borderId="0" applyFont="0" applyFill="0" applyBorder="0" applyAlignment="0" applyProtection="0">
      <alignment vertical="center"/>
    </xf>
    <xf numFmtId="0" fontId="11" fillId="2" borderId="0">
      <alignment vertical="center"/>
    </xf>
    <xf numFmtId="41" fontId="11" fillId="2" borderId="0" applyFont="0" applyFill="0" applyBorder="0" applyAlignment="0" applyProtection="0">
      <alignment vertical="center"/>
    </xf>
    <xf numFmtId="0" fontId="1" fillId="2" borderId="0">
      <alignment vertical="center"/>
    </xf>
    <xf numFmtId="0" fontId="12" fillId="2" borderId="0"/>
    <xf numFmtId="0" fontId="6" fillId="2" borderId="0"/>
    <xf numFmtId="42" fontId="6" fillId="2" borderId="0" applyFont="0" applyFill="0" applyBorder="0" applyAlignment="0" applyProtection="0"/>
    <xf numFmtId="41" fontId="6" fillId="2" borderId="0">
      <alignment vertical="top"/>
    </xf>
    <xf numFmtId="0" fontId="14" fillId="2" borderId="0" applyNumberFormat="0" applyFill="0" applyBorder="0" applyAlignment="0" applyProtection="0"/>
    <xf numFmtId="0" fontId="4" fillId="2" borderId="0">
      <alignment vertical="center"/>
    </xf>
    <xf numFmtId="0" fontId="6" fillId="2" borderId="0"/>
  </cellStyleXfs>
  <cellXfs count="69">
    <xf numFmtId="0" fontId="0" fillId="0" borderId="0" xfId="0">
      <alignment vertical="center"/>
    </xf>
    <xf numFmtId="0" fontId="2" fillId="3" borderId="0" xfId="0" applyFont="1" applyFill="1" applyAlignment="1"/>
    <xf numFmtId="0" fontId="3" fillId="0" borderId="0" xfId="0" applyFont="1" applyAlignment="1"/>
    <xf numFmtId="0" fontId="0" fillId="0" borderId="2" xfId="0" applyBorder="1">
      <alignment vertical="center"/>
    </xf>
    <xf numFmtId="0" fontId="0" fillId="0" borderId="3" xfId="0" applyBorder="1" applyAlignment="1">
      <alignment horizontal="left"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8" xfId="0" applyFont="1" applyBorder="1" applyAlignment="1">
      <alignment horizontal="right" vertical="center"/>
    </xf>
    <xf numFmtId="0" fontId="7" fillId="5" borderId="13" xfId="0" applyFont="1" applyFill="1" applyBorder="1">
      <alignment vertical="center"/>
    </xf>
    <xf numFmtId="0" fontId="7" fillId="5" borderId="14" xfId="0" applyFont="1" applyFill="1" applyBorder="1">
      <alignment vertical="center"/>
    </xf>
    <xf numFmtId="0" fontId="7" fillId="5" borderId="15" xfId="0" applyFont="1" applyFill="1" applyBorder="1">
      <alignment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2" fillId="6" borderId="0" xfId="0" applyFont="1" applyFill="1" applyAlignment="1"/>
    <xf numFmtId="176" fontId="2" fillId="6" borderId="0" xfId="0" applyNumberFormat="1" applyFont="1" applyFill="1" applyAlignment="1"/>
    <xf numFmtId="176" fontId="3" fillId="0" borderId="16" xfId="0" applyNumberFormat="1" applyFont="1" applyBorder="1" applyAlignment="1"/>
    <xf numFmtId="0" fontId="9" fillId="0" borderId="0" xfId="0" applyFont="1">
      <alignment vertical="center"/>
    </xf>
    <xf numFmtId="176" fontId="9" fillId="0" borderId="0" xfId="0" applyNumberFormat="1" applyFont="1">
      <alignment vertical="center"/>
    </xf>
    <xf numFmtId="0" fontId="10" fillId="0" borderId="0" xfId="0" applyFont="1">
      <alignment vertical="center"/>
    </xf>
    <xf numFmtId="178" fontId="9" fillId="0" borderId="0" xfId="1" applyNumberFormat="1" applyFont="1" applyBorder="1">
      <alignment vertical="center"/>
    </xf>
    <xf numFmtId="176" fontId="3" fillId="0" borderId="16" xfId="0" applyNumberFormat="1" applyFont="1" applyBorder="1" applyAlignment="1">
      <alignment horizontal="center"/>
    </xf>
    <xf numFmtId="41" fontId="0" fillId="0" borderId="9" xfId="1" applyFont="1" applyBorder="1" applyAlignment="1">
      <alignment horizontal="center" vertical="center"/>
    </xf>
    <xf numFmtId="41" fontId="0" fillId="0" borderId="3" xfId="1" applyFont="1" applyBorder="1" applyAlignment="1">
      <alignment horizontal="center" vertical="center"/>
    </xf>
    <xf numFmtId="41" fontId="0" fillId="0" borderId="10" xfId="1" applyFont="1" applyBorder="1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41" fontId="0" fillId="0" borderId="5" xfId="1" applyFont="1" applyBorder="1" applyAlignment="1">
      <alignment horizontal="center" vertical="center"/>
    </xf>
    <xf numFmtId="41" fontId="0" fillId="0" borderId="11" xfId="1" applyFont="1" applyBorder="1" applyAlignment="1">
      <alignment horizontal="right" vertical="center"/>
    </xf>
    <xf numFmtId="41" fontId="0" fillId="0" borderId="17" xfId="1" applyFont="1" applyBorder="1" applyAlignment="1">
      <alignment horizontal="right" vertical="center"/>
    </xf>
    <xf numFmtId="177" fontId="15" fillId="4" borderId="12" xfId="2" applyNumberFormat="1" applyFont="1" applyFill="1" applyBorder="1" applyAlignment="1">
      <alignment horizontal="center" vertical="center" wrapText="1"/>
    </xf>
    <xf numFmtId="177" fontId="2" fillId="4" borderId="12" xfId="2" applyNumberFormat="1" applyFont="1" applyFill="1" applyBorder="1" applyAlignment="1">
      <alignment horizontal="center" vertical="center" wrapText="1"/>
    </xf>
    <xf numFmtId="177" fontId="17" fillId="4" borderId="12" xfId="2" applyNumberFormat="1" applyFont="1" applyFill="1" applyBorder="1" applyAlignment="1">
      <alignment horizontal="center" vertical="center" wrapText="1"/>
    </xf>
    <xf numFmtId="177" fontId="13" fillId="4" borderId="12" xfId="2" applyNumberFormat="1" applyFont="1" applyFill="1" applyBorder="1" applyAlignment="1">
      <alignment horizontal="center" vertical="center" wrapText="1"/>
    </xf>
    <xf numFmtId="179" fontId="3" fillId="0" borderId="16" xfId="0" applyNumberFormat="1" applyFont="1" applyBorder="1" applyAlignment="1"/>
    <xf numFmtId="177" fontId="15" fillId="4" borderId="12" xfId="2" quotePrefix="1" applyNumberFormat="1" applyFont="1" applyFill="1" applyBorder="1" applyAlignment="1">
      <alignment horizontal="center" vertical="center" wrapText="1"/>
    </xf>
    <xf numFmtId="180" fontId="9" fillId="0" borderId="16" xfId="1" applyNumberFormat="1" applyFont="1" applyBorder="1">
      <alignment vertical="center"/>
    </xf>
    <xf numFmtId="180" fontId="10" fillId="3" borderId="1" xfId="1" applyNumberFormat="1" applyFont="1" applyFill="1" applyBorder="1">
      <alignment vertical="center"/>
    </xf>
    <xf numFmtId="177" fontId="18" fillId="4" borderId="12" xfId="2" quotePrefix="1" applyNumberFormat="1" applyFont="1" applyFill="1" applyBorder="1" applyAlignment="1">
      <alignment horizontal="left" vertical="center" wrapText="1"/>
    </xf>
    <xf numFmtId="177" fontId="13" fillId="4" borderId="12" xfId="2" quotePrefix="1" applyNumberFormat="1" applyFont="1" applyFill="1" applyBorder="1" applyAlignment="1">
      <alignment horizontal="center" vertical="center" wrapText="1"/>
    </xf>
    <xf numFmtId="181" fontId="9" fillId="0" borderId="16" xfId="1" applyNumberFormat="1" applyFont="1" applyBorder="1">
      <alignment vertical="center"/>
    </xf>
    <xf numFmtId="0" fontId="19" fillId="0" borderId="0" xfId="0" applyFont="1" applyAlignment="1">
      <alignment horizontal="center" vertical="center"/>
    </xf>
    <xf numFmtId="3" fontId="3" fillId="0" borderId="0" xfId="0" applyNumberFormat="1" applyFont="1" applyAlignment="1"/>
    <xf numFmtId="4" fontId="3" fillId="0" borderId="0" xfId="0" applyNumberFormat="1" applyFont="1" applyAlignment="1"/>
    <xf numFmtId="182" fontId="0" fillId="0" borderId="3" xfId="1" applyNumberFormat="1" applyFont="1" applyBorder="1" applyAlignment="1">
      <alignment horizontal="center" vertical="center"/>
    </xf>
    <xf numFmtId="182" fontId="0" fillId="0" borderId="5" xfId="1" applyNumberFormat="1" applyFont="1" applyBorder="1" applyAlignment="1">
      <alignment horizontal="center" vertical="center"/>
    </xf>
    <xf numFmtId="4" fontId="20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>
      <alignment vertical="center"/>
    </xf>
    <xf numFmtId="0" fontId="23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181" fontId="24" fillId="7" borderId="1" xfId="2" applyNumberFormat="1" applyFont="1" applyFill="1" applyBorder="1" applyAlignment="1" applyProtection="1">
      <alignment horizontal="center" vertical="center" wrapText="1"/>
    </xf>
    <xf numFmtId="0" fontId="24" fillId="7" borderId="18" xfId="0" applyFont="1" applyFill="1" applyBorder="1" applyAlignment="1">
      <alignment horizontal="center" vertical="center"/>
    </xf>
    <xf numFmtId="42" fontId="24" fillId="7" borderId="18" xfId="2" applyFont="1" applyFill="1" applyBorder="1" applyAlignment="1" applyProtection="1">
      <alignment horizontal="center" vertical="center" wrapText="1"/>
    </xf>
    <xf numFmtId="42" fontId="24" fillId="7" borderId="18" xfId="2" applyFont="1" applyFill="1" applyBorder="1" applyAlignment="1" applyProtection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2" fontId="25" fillId="4" borderId="1" xfId="2" applyFont="1" applyFill="1" applyBorder="1" applyAlignment="1">
      <alignment horizontal="center" vertical="center" wrapText="1"/>
    </xf>
    <xf numFmtId="0" fontId="26" fillId="0" borderId="1" xfId="0" applyFont="1" applyBorder="1" applyAlignment="1"/>
    <xf numFmtId="0" fontId="10" fillId="3" borderId="1" xfId="0" applyFont="1" applyFill="1" applyBorder="1" applyAlignment="1">
      <alignment horizontal="center" vertical="center"/>
    </xf>
  </cellXfs>
  <cellStyles count="16">
    <cellStyle name="쉼표 [0]" xfId="1" builtinId="6"/>
    <cellStyle name="쉼표 [0] 10" xfId="7" xr:uid="{2567FECE-A2B1-4E09-970C-BAA16F7163F0}"/>
    <cellStyle name="쉼표 [0] 2" xfId="5" xr:uid="{93E31630-47FA-4F78-AD6F-B707D20D982F}"/>
    <cellStyle name="쉼표 [0] 2 2" xfId="12" xr:uid="{7C618CCA-2EFE-4538-A553-77C066481225}"/>
    <cellStyle name="통화 [0]" xfId="2" builtinId="7"/>
    <cellStyle name="통화 [0] 2" xfId="4" xr:uid="{BDFD6542-D311-45CE-9118-2366D42BEE32}"/>
    <cellStyle name="통화 [0] 2 2" xfId="11" xr:uid="{68194CC2-4956-45CB-936B-D82FC1CE5240}"/>
    <cellStyle name="표준" xfId="0" builtinId="0"/>
    <cellStyle name="표준 153" xfId="6" xr:uid="{5EF0727E-FBD0-424C-8F5A-89DF272C18DA}"/>
    <cellStyle name="표준 2" xfId="3" xr:uid="{8BE568B7-7513-49DF-8CF1-F4105C9B31C7}"/>
    <cellStyle name="표준 2 2 2" xfId="10" xr:uid="{418DC714-2946-419C-BB2A-A0425052C9AD}"/>
    <cellStyle name="표준 2 4" xfId="15" xr:uid="{C390E1B1-9A25-4021-9FC7-DBE77AAA7000}"/>
    <cellStyle name="표준 3" xfId="9" xr:uid="{00000000-0005-0000-0000-000035000000}"/>
    <cellStyle name="표준 3 2" xfId="8" xr:uid="{5635EBE0-EF00-4292-96DA-1982EEF37153}"/>
    <cellStyle name="표준 4" xfId="14" xr:uid="{E42616AB-DE30-4C10-B69A-AD6387BF1550}"/>
    <cellStyle name="하이퍼링크 2" xfId="13" xr:uid="{B5BF1866-4F65-44EC-805F-F06478EE6DD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I7"/>
  <sheetViews>
    <sheetView showGridLines="0" tabSelected="1" topLeftCell="H1" zoomScaleNormal="100" workbookViewId="0">
      <selection activeCell="Q3" sqref="Q3"/>
    </sheetView>
  </sheetViews>
  <sheetFormatPr defaultColWidth="8.75" defaultRowHeight="15" outlineLevelCol="1" x14ac:dyDescent="0.3"/>
  <cols>
    <col min="1" max="1" width="3" style="27" customWidth="1"/>
    <col min="2" max="2" width="4.125" style="27" bestFit="1" customWidth="1"/>
    <col min="3" max="3" width="4.125" style="27" customWidth="1"/>
    <col min="4" max="4" width="9.75" style="27" bestFit="1" customWidth="1"/>
    <col min="5" max="5" width="12" style="27" bestFit="1" customWidth="1"/>
    <col min="6" max="6" width="12.5" style="27" bestFit="1" customWidth="1"/>
    <col min="7" max="7" width="9" style="27" bestFit="1" customWidth="1"/>
    <col min="8" max="8" width="12.375" style="27" customWidth="1"/>
    <col min="9" max="9" width="7.5" style="27" bestFit="1" customWidth="1"/>
    <col min="10" max="10" width="4.625" style="27" bestFit="1" customWidth="1"/>
    <col min="11" max="11" width="7" style="27" bestFit="1" customWidth="1"/>
    <col min="12" max="12" width="8.75" style="27" bestFit="1" customWidth="1"/>
    <col min="13" max="13" width="6.125" style="27" bestFit="1" customWidth="1"/>
    <col min="14" max="14" width="12.375" style="27" customWidth="1"/>
    <col min="15" max="15" width="9.375" style="27" bestFit="1" customWidth="1" outlineLevel="1"/>
    <col min="16" max="16" width="7.375" style="27" bestFit="1" customWidth="1" outlineLevel="1"/>
    <col min="17" max="17" width="12.75" style="27" customWidth="1"/>
    <col min="18" max="18" width="10.25" style="27" bestFit="1" customWidth="1"/>
    <col min="19" max="19" width="9.375" style="27" customWidth="1"/>
    <col min="20" max="20" width="9.375" style="27" bestFit="1" customWidth="1"/>
    <col min="21" max="21" width="11.75" style="27" bestFit="1" customWidth="1"/>
    <col min="22" max="22" width="16.25" style="27" bestFit="1" customWidth="1"/>
    <col min="23" max="23" width="9.375" style="27" bestFit="1" customWidth="1"/>
    <col min="24" max="24" width="10.625" style="27" bestFit="1" customWidth="1"/>
    <col min="25" max="25" width="10.125" style="27" bestFit="1" customWidth="1"/>
    <col min="26" max="26" width="14.875" style="27" customWidth="1"/>
    <col min="27" max="27" width="2.875" style="27" customWidth="1"/>
    <col min="28" max="28" width="9.375" style="27" customWidth="1" outlineLevel="1"/>
    <col min="29" max="29" width="8.75" style="27" customWidth="1" outlineLevel="1"/>
    <col min="30" max="30" width="11.25" style="27" bestFit="1" customWidth="1" outlineLevel="1"/>
    <col min="31" max="32" width="8.75" style="27" customWidth="1" outlineLevel="1"/>
    <col min="33" max="33" width="11" style="27" customWidth="1" outlineLevel="1"/>
    <col min="34" max="34" width="8.875" style="27" customWidth="1" outlineLevel="1"/>
    <col min="35" max="35" width="45" style="27" customWidth="1" outlineLevel="1"/>
    <col min="36" max="51" width="8.75" style="27" customWidth="1" outlineLevel="1"/>
    <col min="52" max="52" width="16" style="28" bestFit="1" customWidth="1" outlineLevel="1"/>
    <col min="53" max="53" width="8.75" style="27" customWidth="1" outlineLevel="1"/>
    <col min="54" max="54" width="19.75" style="28" customWidth="1" outlineLevel="1"/>
    <col min="55" max="61" width="8.75" style="27" customWidth="1" outlineLevel="1"/>
    <col min="62" max="16384" width="8.75" style="27"/>
  </cols>
  <sheetData>
    <row r="1" spans="2:61" x14ac:dyDescent="0.2">
      <c r="Y1" s="57" t="s">
        <v>79</v>
      </c>
      <c r="Z1" s="58">
        <v>1389.97</v>
      </c>
      <c r="AB1" s="59">
        <v>1126750</v>
      </c>
    </row>
    <row r="2" spans="2:61" x14ac:dyDescent="0.3">
      <c r="O2" s="51" t="s">
        <v>79</v>
      </c>
      <c r="P2" s="56">
        <f>Z1</f>
        <v>1389.97</v>
      </c>
    </row>
    <row r="3" spans="2:61" x14ac:dyDescent="0.3">
      <c r="B3" s="68" t="s">
        <v>66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Q3" s="47">
        <f t="shared" ref="Q3:Z3" si="0">SUBTOTAL(9,Q$5:Q$471)</f>
        <v>535833.43500000006</v>
      </c>
      <c r="R3" s="47">
        <f t="shared" si="0"/>
        <v>98236.129750000022</v>
      </c>
      <c r="S3" s="47">
        <f t="shared" si="0"/>
        <v>9900</v>
      </c>
      <c r="T3" s="47">
        <f t="shared" si="0"/>
        <v>45000</v>
      </c>
      <c r="U3" s="47">
        <f t="shared" si="0"/>
        <v>10000</v>
      </c>
      <c r="V3" s="47">
        <f t="shared" si="0"/>
        <v>26500</v>
      </c>
      <c r="W3" s="47">
        <f t="shared" si="0"/>
        <v>22000</v>
      </c>
      <c r="X3" s="47">
        <f t="shared" si="0"/>
        <v>0</v>
      </c>
      <c r="Y3" s="47">
        <f t="shared" si="0"/>
        <v>0</v>
      </c>
      <c r="Z3" s="47">
        <f t="shared" si="0"/>
        <v>747469.56475000002</v>
      </c>
      <c r="AB3" s="29" t="s">
        <v>55</v>
      </c>
    </row>
    <row r="4" spans="2:61" ht="84" customHeight="1" thickBot="1" x14ac:dyDescent="0.3">
      <c r="B4" s="40" t="s">
        <v>46</v>
      </c>
      <c r="C4" s="40" t="s">
        <v>76</v>
      </c>
      <c r="D4" s="40" t="s">
        <v>56</v>
      </c>
      <c r="E4" s="40" t="s">
        <v>57</v>
      </c>
      <c r="F4" s="40" t="s">
        <v>45</v>
      </c>
      <c r="G4" s="40" t="s">
        <v>58</v>
      </c>
      <c r="H4" s="40" t="s">
        <v>59</v>
      </c>
      <c r="I4" s="40" t="s">
        <v>60</v>
      </c>
      <c r="J4" s="40" t="s">
        <v>61</v>
      </c>
      <c r="K4" s="40" t="s">
        <v>62</v>
      </c>
      <c r="L4" s="40" t="s">
        <v>63</v>
      </c>
      <c r="M4" s="40" t="s">
        <v>64</v>
      </c>
      <c r="N4" s="40" t="s">
        <v>45</v>
      </c>
      <c r="O4" s="40" t="s">
        <v>78</v>
      </c>
      <c r="P4" s="40" t="s">
        <v>80</v>
      </c>
      <c r="Q4" s="40" t="s">
        <v>81</v>
      </c>
      <c r="R4" s="40" t="s">
        <v>82</v>
      </c>
      <c r="S4" s="49" t="s">
        <v>106</v>
      </c>
      <c r="T4" s="49" t="s">
        <v>72</v>
      </c>
      <c r="U4" s="45" t="s">
        <v>70</v>
      </c>
      <c r="V4" s="48" t="s">
        <v>74</v>
      </c>
      <c r="W4" s="43" t="s">
        <v>75</v>
      </c>
      <c r="X4" s="42" t="s">
        <v>68</v>
      </c>
      <c r="Y4" s="43" t="s">
        <v>77</v>
      </c>
      <c r="Z4" s="41" t="s">
        <v>67</v>
      </c>
      <c r="AB4" s="24" t="s">
        <v>0</v>
      </c>
      <c r="AC4" s="24" t="s">
        <v>1</v>
      </c>
      <c r="AD4" s="24" t="s">
        <v>2</v>
      </c>
      <c r="AE4" s="24" t="s">
        <v>3</v>
      </c>
      <c r="AF4" s="24" t="s">
        <v>4</v>
      </c>
      <c r="AG4" s="24" t="s">
        <v>5</v>
      </c>
      <c r="AH4" s="24" t="s">
        <v>6</v>
      </c>
      <c r="AI4" s="24" t="s">
        <v>7</v>
      </c>
      <c r="AJ4" s="24" t="s">
        <v>8</v>
      </c>
      <c r="AK4" s="24" t="s">
        <v>9</v>
      </c>
      <c r="AL4" s="24" t="s">
        <v>10</v>
      </c>
      <c r="AM4" s="1" t="s">
        <v>11</v>
      </c>
      <c r="AN4" s="24" t="s">
        <v>12</v>
      </c>
      <c r="AO4" s="1" t="s">
        <v>13</v>
      </c>
      <c r="AP4" s="24" t="s">
        <v>14</v>
      </c>
      <c r="AQ4" s="24" t="s">
        <v>15</v>
      </c>
      <c r="AR4" s="24" t="s">
        <v>16</v>
      </c>
      <c r="AS4" s="24" t="s">
        <v>17</v>
      </c>
      <c r="AT4" s="24" t="s">
        <v>18</v>
      </c>
      <c r="AU4" s="24" t="s">
        <v>19</v>
      </c>
      <c r="AV4" s="24" t="s">
        <v>20</v>
      </c>
      <c r="AW4" s="24" t="s">
        <v>21</v>
      </c>
      <c r="AX4" s="24" t="s">
        <v>22</v>
      </c>
      <c r="AY4" s="24" t="s">
        <v>23</v>
      </c>
      <c r="AZ4" s="25" t="s">
        <v>41</v>
      </c>
      <c r="BA4" s="24" t="s">
        <v>24</v>
      </c>
      <c r="BB4" s="25" t="s">
        <v>25</v>
      </c>
      <c r="BC4" s="24" t="s">
        <v>26</v>
      </c>
      <c r="BD4" s="24" t="s">
        <v>27</v>
      </c>
      <c r="BE4" s="24" t="s">
        <v>28</v>
      </c>
      <c r="BF4" s="24" t="s">
        <v>29</v>
      </c>
      <c r="BG4" s="24" t="s">
        <v>30</v>
      </c>
      <c r="BH4" s="24" t="s">
        <v>31</v>
      </c>
      <c r="BI4" s="24"/>
    </row>
    <row r="5" spans="2:61" ht="15.75" thickTop="1" x14ac:dyDescent="0.25">
      <c r="B5" s="26">
        <v>1</v>
      </c>
      <c r="C5" s="26" t="str">
        <f>AC5</f>
        <v>LAX</v>
      </c>
      <c r="D5" s="26" t="str">
        <f>AB5</f>
        <v>2025-08-05</v>
      </c>
      <c r="E5" s="26" t="str">
        <f t="shared" ref="E5:G6" si="1">AD5</f>
        <v>61568010740</v>
      </c>
      <c r="F5" s="26" t="str">
        <f t="shared" si="1"/>
        <v>PUS250116944</v>
      </c>
      <c r="G5" s="26" t="str">
        <f t="shared" si="1"/>
        <v>에이팩오토파츠</v>
      </c>
      <c r="H5" s="26" t="str">
        <f>AN5</f>
        <v>간이(Simple)</v>
      </c>
      <c r="I5" s="26">
        <f>AO5</f>
        <v>1156.23</v>
      </c>
      <c r="J5" s="26">
        <f t="shared" ref="J5:L5" si="2">AJ5</f>
        <v>2</v>
      </c>
      <c r="K5" s="44">
        <f t="shared" si="2"/>
        <v>32</v>
      </c>
      <c r="L5" s="44">
        <f t="shared" si="2"/>
        <v>45.5</v>
      </c>
      <c r="M5" s="44">
        <f>AM5</f>
        <v>45.5</v>
      </c>
      <c r="N5" s="31" t="str">
        <f>AE5</f>
        <v>PUS250116944</v>
      </c>
      <c r="O5" s="50">
        <f>IF(C5="LAX",3*M5,IF(C5="LHR",2.9*M5,0))</f>
        <v>136.5</v>
      </c>
      <c r="P5" s="50">
        <f>IF(C5="LAX",M5*0.55,0)</f>
        <v>25.025000000000002</v>
      </c>
      <c r="Q5" s="46">
        <f>O5*$P$2</f>
        <v>189730.905</v>
      </c>
      <c r="R5" s="46">
        <f>P5*$P$2</f>
        <v>34783.999250000001</v>
      </c>
      <c r="S5" s="46">
        <f>IF(J5&gt;0,3300,0)</f>
        <v>3300</v>
      </c>
      <c r="T5" s="46">
        <f>VLOOKUP(H5,MAPPING!$B$3:$D$8,3,0)</f>
        <v>15000</v>
      </c>
      <c r="U5" s="46">
        <f t="shared" ref="U5:U7" si="3">2500*(J5-1)</f>
        <v>2500</v>
      </c>
      <c r="V5" s="46">
        <f>(J5*VLOOKUP(M5/J5,MAPPING!$B$18:$C$25,2,10))</f>
        <v>22000</v>
      </c>
      <c r="W5" s="46">
        <v>0</v>
      </c>
      <c r="X5" s="46">
        <f>(IF(VLOOKUP(VLOOKUP(AO5,MAPPING!$B$11:$D$16,2,1),MAPPING!$C$11:$E$16,2,0)=7000,0,VLOOKUP(VLOOKUP(AO5,MAPPING!$B$11:$D$16,2,1),MAPPING!$C$11:$E$16,2,0)))</f>
        <v>0</v>
      </c>
      <c r="Y5" s="46">
        <v>0</v>
      </c>
      <c r="Z5" s="46">
        <f>SUM(Q5:Y5)</f>
        <v>267314.90425000002</v>
      </c>
      <c r="AA5" s="30"/>
      <c r="AB5" s="2" t="s">
        <v>107</v>
      </c>
      <c r="AC5" s="2" t="s">
        <v>69</v>
      </c>
      <c r="AD5" s="2" t="s">
        <v>108</v>
      </c>
      <c r="AE5" s="2" t="s">
        <v>109</v>
      </c>
      <c r="AF5" s="2" t="s">
        <v>87</v>
      </c>
      <c r="AG5" s="2" t="s">
        <v>88</v>
      </c>
      <c r="AH5" s="2" t="s">
        <v>110</v>
      </c>
      <c r="AI5" s="2" t="s">
        <v>85</v>
      </c>
      <c r="AJ5" s="52">
        <v>2</v>
      </c>
      <c r="AK5" s="53">
        <v>32</v>
      </c>
      <c r="AL5" s="53">
        <v>45.5</v>
      </c>
      <c r="AM5" s="53">
        <v>45.5</v>
      </c>
      <c r="AN5" s="2" t="s">
        <v>37</v>
      </c>
      <c r="AO5" s="53">
        <v>1156.23</v>
      </c>
      <c r="AP5" s="2" t="s">
        <v>34</v>
      </c>
      <c r="AQ5" s="2" t="s">
        <v>34</v>
      </c>
      <c r="AR5" s="2" t="s">
        <v>34</v>
      </c>
      <c r="AS5" s="2" t="s">
        <v>34</v>
      </c>
      <c r="AT5" s="2" t="s">
        <v>34</v>
      </c>
      <c r="AU5" s="2" t="s">
        <v>83</v>
      </c>
      <c r="AV5" s="2" t="s">
        <v>71</v>
      </c>
      <c r="AW5" s="2" t="s">
        <v>84</v>
      </c>
      <c r="AX5" s="2" t="s">
        <v>32</v>
      </c>
      <c r="AY5" s="2" t="s">
        <v>89</v>
      </c>
      <c r="AZ5" s="2" t="s">
        <v>111</v>
      </c>
      <c r="BA5" s="2" t="s">
        <v>32</v>
      </c>
      <c r="BB5" s="2" t="s">
        <v>112</v>
      </c>
      <c r="BC5" s="2" t="s">
        <v>113</v>
      </c>
      <c r="BD5" s="2" t="s">
        <v>32</v>
      </c>
      <c r="BE5" s="2" t="s">
        <v>71</v>
      </c>
      <c r="BF5" s="2" t="s">
        <v>35</v>
      </c>
      <c r="BG5" s="2" t="s">
        <v>36</v>
      </c>
      <c r="BH5" s="2" t="s">
        <v>32</v>
      </c>
      <c r="BI5" s="2" t="s">
        <v>86</v>
      </c>
    </row>
    <row r="6" spans="2:61" x14ac:dyDescent="0.25">
      <c r="B6" s="26">
        <v>2</v>
      </c>
      <c r="C6" s="26" t="str">
        <f t="shared" ref="C6" si="4">AC6</f>
        <v>LAX</v>
      </c>
      <c r="D6" s="26" t="str">
        <f t="shared" ref="D6" si="5">AB6</f>
        <v>2025-08-15</v>
      </c>
      <c r="E6" s="26" t="str">
        <f t="shared" si="1"/>
        <v>35033069116</v>
      </c>
      <c r="F6" s="26" t="str">
        <f t="shared" si="1"/>
        <v>PUS250125154</v>
      </c>
      <c r="G6" s="26" t="str">
        <f t="shared" si="1"/>
        <v>에이팩오토파츠</v>
      </c>
      <c r="H6" s="26" t="str">
        <f t="shared" ref="H6" si="6">AN6</f>
        <v>간이(Simple)</v>
      </c>
      <c r="I6" s="26">
        <f t="shared" ref="I6" si="7">AO6</f>
        <v>333.74</v>
      </c>
      <c r="J6" s="26">
        <f t="shared" ref="J6" si="8">AJ6</f>
        <v>1</v>
      </c>
      <c r="K6" s="44">
        <f t="shared" ref="K6" si="9">AK6</f>
        <v>9.3000000000000007</v>
      </c>
      <c r="L6" s="44">
        <f t="shared" ref="L6" si="10">AL6</f>
        <v>14.6</v>
      </c>
      <c r="M6" s="44">
        <f t="shared" ref="M6" si="11">AM6</f>
        <v>15</v>
      </c>
      <c r="N6" s="31" t="str">
        <f t="shared" ref="N6" si="12">AE6</f>
        <v>PUS250125154</v>
      </c>
      <c r="O6" s="50">
        <f t="shared" ref="O6" si="13">IF(C6="LAX",3*M6,IF(C6="LHR",2.9*M6,0))</f>
        <v>45</v>
      </c>
      <c r="P6" s="50">
        <f t="shared" ref="P6" si="14">IF(C6="LAX",M6*0.55,0)</f>
        <v>8.25</v>
      </c>
      <c r="Q6" s="46">
        <f t="shared" ref="Q6:Q7" si="15">O6*$P$2</f>
        <v>62548.65</v>
      </c>
      <c r="R6" s="46">
        <f t="shared" ref="R6:R7" si="16">P6*$P$2</f>
        <v>11467.252500000001</v>
      </c>
      <c r="S6" s="46">
        <f t="shared" ref="S6:S7" si="17">IF(J6&gt;0,3300,0)</f>
        <v>3300</v>
      </c>
      <c r="T6" s="46">
        <f>VLOOKUP(H6,MAPPING!$B$3:$D$8,3,0)</f>
        <v>15000</v>
      </c>
      <c r="U6" s="46">
        <f t="shared" si="3"/>
        <v>0</v>
      </c>
      <c r="V6" s="46">
        <f>(J6*VLOOKUP(M6/J6,MAPPING!$B$18:$C$25,2,10))</f>
        <v>4500</v>
      </c>
      <c r="W6" s="46">
        <v>0</v>
      </c>
      <c r="X6" s="46">
        <f>(IF(VLOOKUP(VLOOKUP(AO6,MAPPING!$B$11:$D$16,2,1),MAPPING!$C$11:$E$16,2,0)=7000,0,VLOOKUP(VLOOKUP(AO6,MAPPING!$B$11:$D$16,2,1),MAPPING!$C$11:$E$16,2,0)))</f>
        <v>0</v>
      </c>
      <c r="Y6" s="46">
        <v>0</v>
      </c>
      <c r="Z6" s="46">
        <f t="shared" ref="Z6" si="18">SUM(Q6:Y6)</f>
        <v>96815.902499999997</v>
      </c>
      <c r="AB6" s="2" t="s">
        <v>114</v>
      </c>
      <c r="AC6" s="2" t="s">
        <v>69</v>
      </c>
      <c r="AD6" s="2" t="s">
        <v>115</v>
      </c>
      <c r="AE6" s="2" t="s">
        <v>116</v>
      </c>
      <c r="AF6" s="2" t="s">
        <v>87</v>
      </c>
      <c r="AG6" s="2" t="s">
        <v>88</v>
      </c>
      <c r="AH6" s="2" t="s">
        <v>110</v>
      </c>
      <c r="AI6" s="2" t="s">
        <v>85</v>
      </c>
      <c r="AJ6" s="52">
        <v>1</v>
      </c>
      <c r="AK6" s="53">
        <v>9.3000000000000007</v>
      </c>
      <c r="AL6" s="53">
        <v>14.6</v>
      </c>
      <c r="AM6" s="53">
        <v>15</v>
      </c>
      <c r="AN6" s="2" t="s">
        <v>37</v>
      </c>
      <c r="AO6" s="53">
        <v>333.74</v>
      </c>
      <c r="AP6" s="2" t="s">
        <v>34</v>
      </c>
      <c r="AQ6" s="2" t="s">
        <v>34</v>
      </c>
      <c r="AR6" s="2" t="s">
        <v>34</v>
      </c>
      <c r="AS6" s="2" t="s">
        <v>34</v>
      </c>
      <c r="AT6" s="2" t="s">
        <v>34</v>
      </c>
      <c r="AU6" s="2" t="s">
        <v>83</v>
      </c>
      <c r="AV6" s="2" t="s">
        <v>71</v>
      </c>
      <c r="AW6" s="2" t="s">
        <v>84</v>
      </c>
      <c r="AX6" s="2" t="s">
        <v>32</v>
      </c>
      <c r="AY6" s="2" t="s">
        <v>89</v>
      </c>
      <c r="AZ6" s="2" t="s">
        <v>117</v>
      </c>
      <c r="BA6" s="2" t="s">
        <v>32</v>
      </c>
      <c r="BB6" s="2" t="s">
        <v>118</v>
      </c>
      <c r="BC6" s="2" t="s">
        <v>119</v>
      </c>
      <c r="BD6" s="2" t="s">
        <v>32</v>
      </c>
      <c r="BE6" s="2" t="s">
        <v>71</v>
      </c>
      <c r="BF6" s="2" t="s">
        <v>35</v>
      </c>
      <c r="BG6" s="2" t="s">
        <v>36</v>
      </c>
      <c r="BH6" s="2" t="s">
        <v>32</v>
      </c>
      <c r="BI6" s="2" t="s">
        <v>86</v>
      </c>
    </row>
    <row r="7" spans="2:61" x14ac:dyDescent="0.25">
      <c r="B7" s="26">
        <v>3</v>
      </c>
      <c r="C7" s="26" t="str">
        <f t="shared" ref="C7" si="19">AC7</f>
        <v>LAX</v>
      </c>
      <c r="D7" s="26" t="str">
        <f t="shared" ref="D7" si="20">AB7</f>
        <v>2025-08-18</v>
      </c>
      <c r="E7" s="26" t="str">
        <f t="shared" ref="E7" si="21">AD7</f>
        <v>61568010913</v>
      </c>
      <c r="F7" s="26" t="str">
        <f t="shared" ref="F7" si="22">AE7</f>
        <v>PUS250127906</v>
      </c>
      <c r="G7" s="26" t="str">
        <f t="shared" ref="G7" si="23">AF7</f>
        <v>에이팩오토파츠</v>
      </c>
      <c r="H7" s="26" t="str">
        <f t="shared" ref="H7" si="24">AN7</f>
        <v>간이(Simple)</v>
      </c>
      <c r="I7" s="26">
        <f t="shared" ref="I7" si="25">AO7</f>
        <v>1780.76</v>
      </c>
      <c r="J7" s="26">
        <f t="shared" ref="J7" si="26">AJ7</f>
        <v>4</v>
      </c>
      <c r="K7" s="44">
        <f t="shared" ref="K7" si="27">AK7</f>
        <v>47.6</v>
      </c>
      <c r="L7" s="44">
        <f t="shared" ref="L7" si="28">AL7</f>
        <v>67.599999999999994</v>
      </c>
      <c r="M7" s="44">
        <f t="shared" ref="M7" si="29">AM7</f>
        <v>68</v>
      </c>
      <c r="N7" s="31" t="str">
        <f t="shared" ref="N7" si="30">AE7</f>
        <v>PUS250127906</v>
      </c>
      <c r="O7" s="50">
        <f t="shared" ref="O7" si="31">IF(C7="LAX",3*M7,IF(C7="LHR",2.9*M7,0))</f>
        <v>204</v>
      </c>
      <c r="P7" s="50">
        <f t="shared" ref="P7" si="32">IF(C7="LAX",M7*0.55,0)</f>
        <v>37.400000000000006</v>
      </c>
      <c r="Q7" s="46">
        <f t="shared" si="15"/>
        <v>283553.88</v>
      </c>
      <c r="R7" s="46">
        <f t="shared" si="16"/>
        <v>51984.878000000012</v>
      </c>
      <c r="S7" s="46">
        <f t="shared" si="17"/>
        <v>3300</v>
      </c>
      <c r="T7" s="46">
        <f>VLOOKUP(H7,MAPPING!$B$3:$D$8,3,0)</f>
        <v>15000</v>
      </c>
      <c r="U7" s="46">
        <f t="shared" si="3"/>
        <v>7500</v>
      </c>
      <c r="V7" s="46">
        <v>0</v>
      </c>
      <c r="W7" s="46">
        <v>22000</v>
      </c>
      <c r="X7" s="46">
        <f>(IF(VLOOKUP(VLOOKUP(AO7,MAPPING!$B$11:$D$16,2,1),MAPPING!$C$11:$E$16,2,0)=7000,0,VLOOKUP(VLOOKUP(AO7,MAPPING!$B$11:$D$16,2,1),MAPPING!$C$11:$E$16,2,0)))</f>
        <v>0</v>
      </c>
      <c r="Y7" s="46">
        <v>0</v>
      </c>
      <c r="Z7" s="46">
        <f t="shared" ref="Z7" si="33">SUM(Q7:Y7)</f>
        <v>383338.75800000003</v>
      </c>
      <c r="AB7" s="2" t="s">
        <v>120</v>
      </c>
      <c r="AC7" s="2" t="s">
        <v>69</v>
      </c>
      <c r="AD7" s="2" t="s">
        <v>121</v>
      </c>
      <c r="AE7" s="2" t="s">
        <v>122</v>
      </c>
      <c r="AF7" s="2" t="s">
        <v>87</v>
      </c>
      <c r="AG7" s="2" t="s">
        <v>88</v>
      </c>
      <c r="AH7" s="2" t="s">
        <v>110</v>
      </c>
      <c r="AI7" s="2" t="s">
        <v>123</v>
      </c>
      <c r="AJ7" s="52">
        <v>4</v>
      </c>
      <c r="AK7" s="53">
        <v>47.6</v>
      </c>
      <c r="AL7" s="53">
        <v>67.599999999999994</v>
      </c>
      <c r="AM7" s="53">
        <v>68</v>
      </c>
      <c r="AN7" s="2" t="s">
        <v>37</v>
      </c>
      <c r="AO7" s="53">
        <v>1780.76</v>
      </c>
      <c r="AP7" s="2" t="s">
        <v>34</v>
      </c>
      <c r="AQ7" s="2" t="s">
        <v>34</v>
      </c>
      <c r="AR7" s="2" t="s">
        <v>34</v>
      </c>
      <c r="AS7" s="2" t="s">
        <v>34</v>
      </c>
      <c r="AT7" s="2" t="s">
        <v>34</v>
      </c>
      <c r="AU7" s="2" t="s">
        <v>83</v>
      </c>
      <c r="AV7" s="2" t="s">
        <v>71</v>
      </c>
      <c r="AW7" s="2" t="s">
        <v>84</v>
      </c>
      <c r="AX7" s="2" t="s">
        <v>32</v>
      </c>
      <c r="AY7" s="2" t="s">
        <v>89</v>
      </c>
      <c r="AZ7" s="2" t="s">
        <v>124</v>
      </c>
      <c r="BA7" s="2" t="s">
        <v>32</v>
      </c>
      <c r="BB7" s="2" t="s">
        <v>125</v>
      </c>
      <c r="BC7" s="2" t="s">
        <v>113</v>
      </c>
      <c r="BD7" s="2" t="s">
        <v>32</v>
      </c>
      <c r="BE7" s="2" t="s">
        <v>71</v>
      </c>
      <c r="BF7" s="2" t="s">
        <v>35</v>
      </c>
      <c r="BG7" s="2" t="s">
        <v>36</v>
      </c>
      <c r="BH7" s="2" t="s">
        <v>32</v>
      </c>
      <c r="BI7" s="2" t="s">
        <v>86</v>
      </c>
    </row>
  </sheetData>
  <mergeCells count="1">
    <mergeCell ref="B3:N3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B35E0-3042-4575-A012-731C21BB86D8}">
  <sheetPr>
    <tabColor theme="1"/>
  </sheetPr>
  <dimension ref="B2:E25"/>
  <sheetViews>
    <sheetView zoomScale="85" zoomScaleNormal="85" workbookViewId="0">
      <selection activeCell="C12" sqref="C12"/>
    </sheetView>
  </sheetViews>
  <sheetFormatPr defaultRowHeight="16.5" x14ac:dyDescent="0.3"/>
  <cols>
    <col min="1" max="1" width="3" customWidth="1"/>
    <col min="2" max="2" width="40.625" bestFit="1" customWidth="1"/>
    <col min="3" max="3" width="28.25" customWidth="1"/>
    <col min="4" max="5" width="24.75" bestFit="1" customWidth="1"/>
  </cols>
  <sheetData>
    <row r="2" spans="2:5" ht="17.25" thickBot="1" x14ac:dyDescent="0.35">
      <c r="B2" s="18" t="s">
        <v>12</v>
      </c>
      <c r="C2" s="19" t="s">
        <v>54</v>
      </c>
      <c r="D2" s="20" t="s">
        <v>53</v>
      </c>
    </row>
    <row r="3" spans="2:5" ht="17.25" thickTop="1" x14ac:dyDescent="0.3">
      <c r="B3" s="10" t="s">
        <v>37</v>
      </c>
      <c r="C3" s="11" t="s">
        <v>44</v>
      </c>
      <c r="D3" s="12">
        <v>15000</v>
      </c>
    </row>
    <row r="4" spans="2:5" x14ac:dyDescent="0.3">
      <c r="B4" s="4" t="s">
        <v>42</v>
      </c>
      <c r="C4" s="3" t="s">
        <v>43</v>
      </c>
      <c r="D4" s="5">
        <v>0</v>
      </c>
    </row>
    <row r="5" spans="2:5" x14ac:dyDescent="0.3">
      <c r="B5" s="4" t="s">
        <v>33</v>
      </c>
      <c r="C5" s="3" t="s">
        <v>43</v>
      </c>
      <c r="D5" s="5">
        <v>0</v>
      </c>
    </row>
    <row r="6" spans="2:5" x14ac:dyDescent="0.3">
      <c r="B6" s="4" t="s">
        <v>39</v>
      </c>
      <c r="C6" s="3" t="s">
        <v>43</v>
      </c>
      <c r="D6" s="5">
        <v>0</v>
      </c>
    </row>
    <row r="7" spans="2:5" x14ac:dyDescent="0.3">
      <c r="B7" s="4" t="s">
        <v>40</v>
      </c>
      <c r="C7" s="3" t="s">
        <v>44</v>
      </c>
      <c r="D7" s="5">
        <v>15000</v>
      </c>
    </row>
    <row r="8" spans="2:5" x14ac:dyDescent="0.3">
      <c r="B8" s="6" t="s">
        <v>38</v>
      </c>
      <c r="C8" s="7" t="s">
        <v>44</v>
      </c>
      <c r="D8" s="8">
        <v>15000</v>
      </c>
    </row>
    <row r="10" spans="2:5" x14ac:dyDescent="0.3">
      <c r="B10" s="13"/>
      <c r="C10" s="9"/>
      <c r="D10" s="17" t="s">
        <v>52</v>
      </c>
    </row>
    <row r="11" spans="2:5" ht="17.25" thickBot="1" x14ac:dyDescent="0.35">
      <c r="B11" s="21" t="s">
        <v>51</v>
      </c>
      <c r="C11" s="22" t="s">
        <v>47</v>
      </c>
      <c r="D11" s="23" t="s">
        <v>48</v>
      </c>
      <c r="E11" s="23" t="s">
        <v>48</v>
      </c>
    </row>
    <row r="12" spans="2:5" ht="17.25" thickTop="1" x14ac:dyDescent="0.3">
      <c r="B12" s="32">
        <v>0</v>
      </c>
      <c r="C12" s="34">
        <v>0</v>
      </c>
      <c r="D12" s="34">
        <v>7000</v>
      </c>
      <c r="E12" s="14" t="s">
        <v>49</v>
      </c>
    </row>
    <row r="13" spans="2:5" x14ac:dyDescent="0.3">
      <c r="B13" s="33">
        <v>2000</v>
      </c>
      <c r="C13" s="35">
        <v>1</v>
      </c>
      <c r="D13" s="35">
        <v>10000</v>
      </c>
      <c r="E13" s="15" t="s">
        <v>50</v>
      </c>
    </row>
    <row r="14" spans="2:5" x14ac:dyDescent="0.3">
      <c r="B14" s="33">
        <v>3000</v>
      </c>
      <c r="C14" s="35">
        <v>2</v>
      </c>
      <c r="D14" s="35">
        <v>15000</v>
      </c>
      <c r="E14" s="15" t="s">
        <v>50</v>
      </c>
    </row>
    <row r="15" spans="2:5" x14ac:dyDescent="0.3">
      <c r="B15" s="33">
        <v>4000</v>
      </c>
      <c r="C15" s="35">
        <v>3</v>
      </c>
      <c r="D15" s="35">
        <v>20000</v>
      </c>
      <c r="E15" s="15" t="s">
        <v>50</v>
      </c>
    </row>
    <row r="16" spans="2:5" x14ac:dyDescent="0.3">
      <c r="B16" s="37">
        <v>5000</v>
      </c>
      <c r="C16" s="36">
        <v>4</v>
      </c>
      <c r="D16" s="36">
        <v>25000</v>
      </c>
      <c r="E16" s="16" t="s">
        <v>50</v>
      </c>
    </row>
    <row r="18" spans="2:3" ht="17.25" thickBot="1" x14ac:dyDescent="0.35">
      <c r="B18" s="21" t="s">
        <v>73</v>
      </c>
      <c r="C18" s="23" t="s">
        <v>65</v>
      </c>
    </row>
    <row r="19" spans="2:3" ht="17.25" thickTop="1" x14ac:dyDescent="0.3">
      <c r="B19" s="32">
        <v>0</v>
      </c>
      <c r="C19" s="38">
        <v>0</v>
      </c>
    </row>
    <row r="20" spans="2:3" x14ac:dyDescent="0.3">
      <c r="B20" s="54">
        <v>2.1</v>
      </c>
      <c r="C20" s="38">
        <v>550</v>
      </c>
    </row>
    <row r="21" spans="2:3" x14ac:dyDescent="0.3">
      <c r="B21" s="54">
        <v>5</v>
      </c>
      <c r="C21" s="38">
        <v>1200</v>
      </c>
    </row>
    <row r="22" spans="2:3" x14ac:dyDescent="0.3">
      <c r="B22" s="54">
        <v>10</v>
      </c>
      <c r="C22" s="38">
        <v>4500</v>
      </c>
    </row>
    <row r="23" spans="2:3" x14ac:dyDescent="0.3">
      <c r="B23" s="54">
        <v>20</v>
      </c>
      <c r="C23" s="38">
        <v>11000</v>
      </c>
    </row>
    <row r="24" spans="2:3" x14ac:dyDescent="0.3">
      <c r="B24" s="54">
        <v>25</v>
      </c>
      <c r="C24" s="38">
        <v>15000</v>
      </c>
    </row>
    <row r="25" spans="2:3" x14ac:dyDescent="0.3">
      <c r="B25" s="55">
        <v>30</v>
      </c>
      <c r="C25" s="39">
        <v>15000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EBCCB-E21C-449B-B160-B49832F17A6D}">
  <dimension ref="A1:P2"/>
  <sheetViews>
    <sheetView workbookViewId="0">
      <selection activeCell="A2" sqref="A2:P2"/>
    </sheetView>
  </sheetViews>
  <sheetFormatPr defaultRowHeight="16.5" x14ac:dyDescent="0.3"/>
  <cols>
    <col min="1" max="1" width="5.5" bestFit="1" customWidth="1"/>
    <col min="2" max="2" width="18" bestFit="1" customWidth="1"/>
    <col min="3" max="3" width="14.625" bestFit="1" customWidth="1"/>
    <col min="4" max="4" width="19.125" bestFit="1" customWidth="1"/>
    <col min="5" max="5" width="14" bestFit="1" customWidth="1"/>
    <col min="6" max="6" width="9.875" bestFit="1" customWidth="1"/>
    <col min="7" max="7" width="8" bestFit="1" customWidth="1"/>
    <col min="8" max="9" width="10.5" bestFit="1" customWidth="1"/>
    <col min="10" max="10" width="11.75" bestFit="1" customWidth="1"/>
    <col min="11" max="11" width="10.5" bestFit="1" customWidth="1"/>
    <col min="12" max="12" width="7.375" bestFit="1" customWidth="1"/>
    <col min="13" max="13" width="16.875" customWidth="1"/>
    <col min="14" max="14" width="10.5" bestFit="1" customWidth="1"/>
    <col min="15" max="15" width="11.875" bestFit="1" customWidth="1"/>
    <col min="16" max="16" width="11.125" bestFit="1" customWidth="1"/>
  </cols>
  <sheetData>
    <row r="1" spans="1:16" ht="33" x14ac:dyDescent="0.3">
      <c r="A1" s="62" t="s">
        <v>90</v>
      </c>
      <c r="B1" s="62" t="s">
        <v>91</v>
      </c>
      <c r="C1" s="62" t="s">
        <v>92</v>
      </c>
      <c r="D1" s="62" t="s">
        <v>93</v>
      </c>
      <c r="E1" s="63" t="s">
        <v>94</v>
      </c>
      <c r="F1" s="63" t="s">
        <v>95</v>
      </c>
      <c r="G1" s="63" t="s">
        <v>96</v>
      </c>
      <c r="H1" s="63" t="s">
        <v>97</v>
      </c>
      <c r="I1" s="63" t="s">
        <v>98</v>
      </c>
      <c r="J1" s="64" t="s">
        <v>99</v>
      </c>
      <c r="K1" s="63" t="s">
        <v>100</v>
      </c>
      <c r="L1" s="63" t="s">
        <v>101</v>
      </c>
      <c r="M1" s="63" t="s">
        <v>102</v>
      </c>
      <c r="N1" s="64" t="s">
        <v>103</v>
      </c>
      <c r="O1" s="64" t="s">
        <v>104</v>
      </c>
      <c r="P1" s="61" t="s">
        <v>105</v>
      </c>
    </row>
    <row r="2" spans="1:16" x14ac:dyDescent="0.2">
      <c r="A2" s="60"/>
      <c r="B2" s="65"/>
      <c r="C2" s="65"/>
      <c r="D2" s="65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7"/>
    </row>
  </sheetData>
  <phoneticPr fontId="5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C9E77DD3AC0E44EADC1D842D8934D10" ma:contentTypeVersion="11" ma:contentTypeDescription="새 문서를 만듭니다." ma:contentTypeScope="" ma:versionID="66d489525a220762ba12077af1aabef3">
  <xsd:schema xmlns:xsd="http://www.w3.org/2001/XMLSchema" xmlns:xs="http://www.w3.org/2001/XMLSchema" xmlns:p="http://schemas.microsoft.com/office/2006/metadata/properties" xmlns:ns2="26399622-5776-4402-ac12-77f403cf666e" xmlns:ns3="5d6fb54b-fdde-4ac8-86ee-ec000ba5d0ff" targetNamespace="http://schemas.microsoft.com/office/2006/metadata/properties" ma:root="true" ma:fieldsID="2bc55ee0b1fb6b4bf27972417e31ad15" ns2:_="" ns3:_="">
    <xsd:import namespace="26399622-5776-4402-ac12-77f403cf666e"/>
    <xsd:import namespace="5d6fb54b-fdde-4ac8-86ee-ec000ba5d0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99622-5776-4402-ac12-77f403cf66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이미지 태그" ma:readOnly="false" ma:fieldId="{5cf76f15-5ced-4ddc-b409-7134ff3c332f}" ma:taxonomyMulti="true" ma:sspId="84bd57f3-c9df-43be-a8ef-0472419f0fb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6fb54b-fdde-4ac8-86ee-ec000ba5d0f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3797502a-3085-4c41-8df9-a1cc57ae9e7e}" ma:internalName="TaxCatchAll" ma:showField="CatchAllData" ma:web="5d6fb54b-fdde-4ac8-86ee-ec000ba5d0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1A34CB1-8848-4955-9A1E-F0F1CB1CFB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99622-5776-4402-ac12-77f403cf666e"/>
    <ds:schemaRef ds:uri="5d6fb54b-fdde-4ac8-86ee-ec000ba5d0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3E7C449-ED37-44E7-BB02-A357B62252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LIST</vt:lpstr>
      <vt:lpstr>MAPPING</vt:lpstr>
      <vt:lpstr>영국물류수수료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이재호(JAE HO LEE)/항공EC사업팀</cp:lastModifiedBy>
  <dcterms:created xsi:type="dcterms:W3CDTF">2023-10-28T17:33:37Z</dcterms:created>
  <dcterms:modified xsi:type="dcterms:W3CDTF">2025-08-31T02:49:27Z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0x0101002C9E77DD3AC0E44EADC1D842D8934D10</vt:lpwstr>
  </property>
</Properties>
</file>