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628\Desktop\이재호 업무자료 2025\2025 정산\25년 8월\매출\구자범 책임\"/>
    </mc:Choice>
  </mc:AlternateContent>
  <xr:revisionPtr revIDLastSave="0" documentId="13_ncr:1_{42567691-5B7A-4CBD-9B12-80D43B5CE2E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INVOICE" sheetId="22" r:id="rId1"/>
    <sheet name="LIST" sheetId="1" r:id="rId2"/>
    <sheet name="영국현지발생비용" sheetId="23" r:id="rId3"/>
    <sheet name="MAPPING" sheetId="2" r:id="rId4"/>
  </sheets>
  <definedNames>
    <definedName name="_xlnm._FilterDatabase" localSheetId="1" hidden="1">LIST!$A$4:$BH$66</definedName>
    <definedName name="QEEQ">#REF!</definedName>
    <definedName name="UUUUU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" i="1" l="1"/>
  <c r="O23" i="23"/>
  <c r="O22" i="23"/>
  <c r="O21" i="23"/>
  <c r="O20" i="23"/>
  <c r="O19" i="23"/>
  <c r="O18" i="23"/>
  <c r="O17" i="23"/>
  <c r="O16" i="23"/>
  <c r="O15" i="23"/>
  <c r="O14" i="23"/>
  <c r="O13" i="23"/>
  <c r="O12" i="23"/>
  <c r="O11" i="23"/>
  <c r="O10" i="23"/>
  <c r="O9" i="23"/>
  <c r="O8" i="23"/>
  <c r="O7" i="23"/>
  <c r="O6" i="23"/>
  <c r="O5" i="23"/>
  <c r="O4" i="23"/>
  <c r="O3" i="23"/>
  <c r="C24" i="23"/>
  <c r="O24" i="23" l="1"/>
  <c r="U6" i="1" l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6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 s="1"/>
  <c r="O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B25" i="1"/>
  <c r="B26" i="1" s="1"/>
  <c r="B27" i="1" s="1"/>
  <c r="B28" i="1" s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C26" i="1"/>
  <c r="D26" i="1"/>
  <c r="E26" i="1"/>
  <c r="F26" i="1"/>
  <c r="G26" i="1"/>
  <c r="H26" i="1"/>
  <c r="I26" i="1"/>
  <c r="J26" i="1"/>
  <c r="K26" i="1"/>
  <c r="L26" i="1"/>
  <c r="M26" i="1"/>
  <c r="N26" i="1" s="1"/>
  <c r="O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B29" i="1"/>
  <c r="B30" i="1" s="1"/>
  <c r="B31" i="1" s="1"/>
  <c r="B32" i="1" s="1"/>
  <c r="B33" i="1" s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C31" i="1"/>
  <c r="D31" i="1"/>
  <c r="E31" i="1"/>
  <c r="F31" i="1"/>
  <c r="G31" i="1"/>
  <c r="H31" i="1"/>
  <c r="I31" i="1"/>
  <c r="J31" i="1"/>
  <c r="K31" i="1"/>
  <c r="L31" i="1"/>
  <c r="M31" i="1"/>
  <c r="N31" i="1" s="1"/>
  <c r="O31" i="1"/>
  <c r="C32" i="1"/>
  <c r="D32" i="1"/>
  <c r="E32" i="1"/>
  <c r="F32" i="1"/>
  <c r="G32" i="1"/>
  <c r="H32" i="1"/>
  <c r="I32" i="1"/>
  <c r="J32" i="1"/>
  <c r="K32" i="1"/>
  <c r="L32" i="1"/>
  <c r="M32" i="1"/>
  <c r="O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B34" i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C40" i="1"/>
  <c r="D40" i="1"/>
  <c r="E40" i="1"/>
  <c r="F40" i="1"/>
  <c r="G40" i="1"/>
  <c r="H40" i="1"/>
  <c r="I40" i="1"/>
  <c r="J40" i="1"/>
  <c r="K40" i="1"/>
  <c r="L40" i="1"/>
  <c r="M40" i="1"/>
  <c r="O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C42" i="1"/>
  <c r="D42" i="1"/>
  <c r="E42" i="1"/>
  <c r="F42" i="1"/>
  <c r="G42" i="1"/>
  <c r="H42" i="1"/>
  <c r="I42" i="1"/>
  <c r="J42" i="1"/>
  <c r="K42" i="1"/>
  <c r="L42" i="1"/>
  <c r="M42" i="1"/>
  <c r="N42" i="1" s="1"/>
  <c r="O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C45" i="1"/>
  <c r="D45" i="1"/>
  <c r="E45" i="1"/>
  <c r="F45" i="1"/>
  <c r="G45" i="1"/>
  <c r="H45" i="1"/>
  <c r="I45" i="1"/>
  <c r="J45" i="1"/>
  <c r="K45" i="1"/>
  <c r="L45" i="1"/>
  <c r="M45" i="1"/>
  <c r="N45" i="1" s="1"/>
  <c r="O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C50" i="1"/>
  <c r="D50" i="1"/>
  <c r="E50" i="1"/>
  <c r="F50" i="1"/>
  <c r="G50" i="1"/>
  <c r="H50" i="1"/>
  <c r="I50" i="1"/>
  <c r="J50" i="1"/>
  <c r="K50" i="1"/>
  <c r="L50" i="1"/>
  <c r="M50" i="1"/>
  <c r="N50" i="1" s="1"/>
  <c r="O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C53" i="1"/>
  <c r="D53" i="1"/>
  <c r="E53" i="1"/>
  <c r="F53" i="1"/>
  <c r="G53" i="1"/>
  <c r="H53" i="1"/>
  <c r="I53" i="1"/>
  <c r="J53" i="1"/>
  <c r="K53" i="1"/>
  <c r="L53" i="1"/>
  <c r="M53" i="1"/>
  <c r="N53" i="1" s="1"/>
  <c r="O53" i="1"/>
  <c r="C54" i="1"/>
  <c r="D54" i="1"/>
  <c r="E54" i="1"/>
  <c r="F54" i="1"/>
  <c r="G54" i="1"/>
  <c r="H54" i="1"/>
  <c r="I54" i="1"/>
  <c r="J54" i="1"/>
  <c r="K54" i="1"/>
  <c r="L54" i="1"/>
  <c r="M54" i="1"/>
  <c r="N54" i="1" s="1"/>
  <c r="O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C58" i="1"/>
  <c r="D58" i="1"/>
  <c r="E58" i="1"/>
  <c r="F58" i="1"/>
  <c r="G58" i="1"/>
  <c r="H58" i="1"/>
  <c r="I58" i="1"/>
  <c r="J58" i="1"/>
  <c r="K58" i="1"/>
  <c r="L58" i="1"/>
  <c r="M58" i="1"/>
  <c r="N58" i="1" s="1"/>
  <c r="O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C67" i="1"/>
  <c r="D67" i="1"/>
  <c r="E67" i="1"/>
  <c r="F67" i="1"/>
  <c r="G67" i="1"/>
  <c r="H67" i="1"/>
  <c r="I67" i="1"/>
  <c r="J67" i="1"/>
  <c r="K67" i="1"/>
  <c r="L67" i="1"/>
  <c r="M67" i="1"/>
  <c r="N67" i="1" s="1"/>
  <c r="O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C74" i="1"/>
  <c r="D74" i="1"/>
  <c r="E74" i="1"/>
  <c r="F74" i="1"/>
  <c r="G74" i="1"/>
  <c r="H74" i="1"/>
  <c r="I74" i="1"/>
  <c r="J74" i="1"/>
  <c r="K74" i="1"/>
  <c r="L74" i="1"/>
  <c r="M74" i="1"/>
  <c r="N74" i="1" s="1"/>
  <c r="O74" i="1"/>
  <c r="C75" i="1"/>
  <c r="D75" i="1"/>
  <c r="E75" i="1"/>
  <c r="F75" i="1"/>
  <c r="G75" i="1"/>
  <c r="H75" i="1"/>
  <c r="I75" i="1"/>
  <c r="J75" i="1"/>
  <c r="K75" i="1"/>
  <c r="L75" i="1"/>
  <c r="M75" i="1"/>
  <c r="O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C83" i="1"/>
  <c r="D83" i="1"/>
  <c r="E83" i="1"/>
  <c r="F83" i="1"/>
  <c r="G83" i="1"/>
  <c r="H83" i="1"/>
  <c r="I83" i="1"/>
  <c r="J83" i="1"/>
  <c r="K83" i="1"/>
  <c r="L83" i="1"/>
  <c r="M83" i="1"/>
  <c r="O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C90" i="1"/>
  <c r="D90" i="1"/>
  <c r="E90" i="1"/>
  <c r="F90" i="1"/>
  <c r="G90" i="1"/>
  <c r="H90" i="1"/>
  <c r="I90" i="1"/>
  <c r="J90" i="1"/>
  <c r="K90" i="1"/>
  <c r="L90" i="1"/>
  <c r="M90" i="1"/>
  <c r="N90" i="1" s="1"/>
  <c r="O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X89" i="1" l="1"/>
  <c r="X72" i="1"/>
  <c r="X38" i="1"/>
  <c r="X36" i="1"/>
  <c r="X86" i="1"/>
  <c r="X70" i="1"/>
  <c r="X78" i="1"/>
  <c r="X62" i="1"/>
  <c r="X30" i="1"/>
  <c r="X52" i="1"/>
  <c r="X35" i="1"/>
  <c r="X33" i="1"/>
  <c r="X51" i="1"/>
  <c r="X56" i="1"/>
  <c r="X67" i="1"/>
  <c r="X82" i="1"/>
  <c r="X47" i="1"/>
  <c r="N40" i="1"/>
  <c r="N83" i="1"/>
  <c r="X83" i="1" s="1"/>
  <c r="X81" i="1"/>
  <c r="X90" i="1"/>
  <c r="X23" i="1"/>
  <c r="X91" i="1"/>
  <c r="X74" i="1"/>
  <c r="X68" i="1"/>
  <c r="X55" i="1"/>
  <c r="N75" i="1"/>
  <c r="X75" i="1" s="1"/>
  <c r="X57" i="1"/>
  <c r="X85" i="1"/>
  <c r="X43" i="1"/>
  <c r="X27" i="1"/>
  <c r="X53" i="1"/>
  <c r="N32" i="1"/>
  <c r="X88" i="1"/>
  <c r="X39" i="1"/>
  <c r="X37" i="1"/>
  <c r="X79" i="1"/>
  <c r="X28" i="1"/>
  <c r="X24" i="1"/>
  <c r="X59" i="1"/>
  <c r="X46" i="1"/>
  <c r="X58" i="1"/>
  <c r="X54" i="1"/>
  <c r="X32" i="1"/>
  <c r="X63" i="1"/>
  <c r="X34" i="1"/>
  <c r="X84" i="1"/>
  <c r="X71" i="1"/>
  <c r="X66" i="1"/>
  <c r="X49" i="1"/>
  <c r="X87" i="1"/>
  <c r="X44" i="1"/>
  <c r="X26" i="1"/>
  <c r="X22" i="1"/>
  <c r="X60" i="1"/>
  <c r="V3" i="1"/>
  <c r="X25" i="1" l="1"/>
  <c r="X50" i="1"/>
  <c r="X41" i="1"/>
  <c r="X76" i="1"/>
  <c r="X73" i="1"/>
  <c r="X31" i="1"/>
  <c r="X64" i="1"/>
  <c r="X48" i="1"/>
  <c r="X65" i="1"/>
  <c r="X42" i="1"/>
  <c r="X77" i="1"/>
  <c r="X40" i="1"/>
  <c r="X80" i="1"/>
  <c r="X29" i="1"/>
  <c r="X61" i="1"/>
  <c r="X45" i="1"/>
  <c r="X69" i="1"/>
  <c r="H6" i="1" l="1"/>
  <c r="R6" i="1" s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C7" i="1"/>
  <c r="D7" i="1"/>
  <c r="E7" i="1"/>
  <c r="F7" i="1"/>
  <c r="G7" i="1"/>
  <c r="I7" i="1"/>
  <c r="J7" i="1"/>
  <c r="K7" i="1"/>
  <c r="L7" i="1"/>
  <c r="M7" i="1"/>
  <c r="N7" i="1" s="1"/>
  <c r="O7" i="1"/>
  <c r="C8" i="1"/>
  <c r="D8" i="1"/>
  <c r="E8" i="1"/>
  <c r="F8" i="1"/>
  <c r="G8" i="1"/>
  <c r="I8" i="1"/>
  <c r="J8" i="1"/>
  <c r="K8" i="1"/>
  <c r="L8" i="1"/>
  <c r="M8" i="1"/>
  <c r="N8" i="1" s="1"/>
  <c r="O8" i="1"/>
  <c r="C9" i="1"/>
  <c r="D9" i="1"/>
  <c r="E9" i="1"/>
  <c r="F9" i="1"/>
  <c r="G9" i="1"/>
  <c r="I9" i="1"/>
  <c r="J9" i="1"/>
  <c r="K9" i="1"/>
  <c r="L9" i="1"/>
  <c r="M9" i="1"/>
  <c r="N9" i="1" s="1"/>
  <c r="O9" i="1"/>
  <c r="C10" i="1"/>
  <c r="D10" i="1"/>
  <c r="E10" i="1"/>
  <c r="F10" i="1"/>
  <c r="G10" i="1"/>
  <c r="I10" i="1"/>
  <c r="J10" i="1"/>
  <c r="K10" i="1"/>
  <c r="L10" i="1"/>
  <c r="M10" i="1"/>
  <c r="N10" i="1" s="1"/>
  <c r="O10" i="1"/>
  <c r="C11" i="1"/>
  <c r="D11" i="1"/>
  <c r="E11" i="1"/>
  <c r="F11" i="1"/>
  <c r="G11" i="1"/>
  <c r="I11" i="1"/>
  <c r="J11" i="1"/>
  <c r="K11" i="1"/>
  <c r="L11" i="1"/>
  <c r="M11" i="1"/>
  <c r="N11" i="1" s="1"/>
  <c r="O11" i="1"/>
  <c r="C12" i="1"/>
  <c r="D12" i="1"/>
  <c r="E12" i="1"/>
  <c r="F12" i="1"/>
  <c r="G12" i="1"/>
  <c r="I12" i="1"/>
  <c r="J12" i="1"/>
  <c r="K12" i="1"/>
  <c r="L12" i="1"/>
  <c r="M12" i="1"/>
  <c r="N12" i="1" s="1"/>
  <c r="O12" i="1"/>
  <c r="C13" i="1"/>
  <c r="D13" i="1"/>
  <c r="E13" i="1"/>
  <c r="F13" i="1"/>
  <c r="G13" i="1"/>
  <c r="I13" i="1"/>
  <c r="J13" i="1"/>
  <c r="K13" i="1"/>
  <c r="L13" i="1"/>
  <c r="M13" i="1"/>
  <c r="N13" i="1" s="1"/>
  <c r="O13" i="1"/>
  <c r="C14" i="1"/>
  <c r="D14" i="1"/>
  <c r="E14" i="1"/>
  <c r="F14" i="1"/>
  <c r="G14" i="1"/>
  <c r="I14" i="1"/>
  <c r="J14" i="1"/>
  <c r="K14" i="1"/>
  <c r="L14" i="1"/>
  <c r="M14" i="1"/>
  <c r="N14" i="1" s="1"/>
  <c r="O14" i="1"/>
  <c r="C15" i="1"/>
  <c r="D15" i="1"/>
  <c r="E15" i="1"/>
  <c r="F15" i="1"/>
  <c r="G15" i="1"/>
  <c r="I15" i="1"/>
  <c r="J15" i="1"/>
  <c r="K15" i="1"/>
  <c r="L15" i="1"/>
  <c r="M15" i="1"/>
  <c r="N15" i="1" s="1"/>
  <c r="O15" i="1"/>
  <c r="C16" i="1"/>
  <c r="D16" i="1"/>
  <c r="E16" i="1"/>
  <c r="F16" i="1"/>
  <c r="G16" i="1"/>
  <c r="I16" i="1"/>
  <c r="J16" i="1"/>
  <c r="K16" i="1"/>
  <c r="L16" i="1"/>
  <c r="M16" i="1"/>
  <c r="N16" i="1" s="1"/>
  <c r="O16" i="1"/>
  <c r="C17" i="1"/>
  <c r="D17" i="1"/>
  <c r="E17" i="1"/>
  <c r="F17" i="1"/>
  <c r="G17" i="1"/>
  <c r="I17" i="1"/>
  <c r="J17" i="1"/>
  <c r="K17" i="1"/>
  <c r="L17" i="1"/>
  <c r="M17" i="1"/>
  <c r="N17" i="1" s="1"/>
  <c r="O17" i="1"/>
  <c r="C18" i="1"/>
  <c r="D18" i="1"/>
  <c r="E18" i="1"/>
  <c r="F18" i="1"/>
  <c r="G18" i="1"/>
  <c r="I18" i="1"/>
  <c r="J18" i="1"/>
  <c r="K18" i="1"/>
  <c r="L18" i="1"/>
  <c r="M18" i="1"/>
  <c r="N18" i="1" s="1"/>
  <c r="O18" i="1"/>
  <c r="C19" i="1"/>
  <c r="D19" i="1"/>
  <c r="E19" i="1"/>
  <c r="F19" i="1"/>
  <c r="G19" i="1"/>
  <c r="I19" i="1"/>
  <c r="J19" i="1"/>
  <c r="K19" i="1"/>
  <c r="L19" i="1"/>
  <c r="M19" i="1"/>
  <c r="N19" i="1" s="1"/>
  <c r="O19" i="1"/>
  <c r="C20" i="1"/>
  <c r="D20" i="1"/>
  <c r="E20" i="1"/>
  <c r="F20" i="1"/>
  <c r="G20" i="1"/>
  <c r="I20" i="1"/>
  <c r="J20" i="1"/>
  <c r="K20" i="1"/>
  <c r="L20" i="1"/>
  <c r="M20" i="1"/>
  <c r="N20" i="1" s="1"/>
  <c r="O20" i="1"/>
  <c r="C21" i="1"/>
  <c r="D21" i="1"/>
  <c r="E21" i="1"/>
  <c r="F21" i="1"/>
  <c r="G21" i="1"/>
  <c r="I21" i="1"/>
  <c r="J21" i="1"/>
  <c r="K21" i="1"/>
  <c r="L21" i="1"/>
  <c r="M21" i="1"/>
  <c r="N21" i="1" s="1"/>
  <c r="O21" i="1"/>
  <c r="J31" i="23" l="1"/>
  <c r="W3" i="1" s="1"/>
  <c r="X18" i="1" l="1"/>
  <c r="X20" i="1"/>
  <c r="X13" i="1"/>
  <c r="X7" i="1"/>
  <c r="X11" i="1"/>
  <c r="X9" i="1"/>
  <c r="X16" i="1"/>
  <c r="X12" i="1"/>
  <c r="X15" i="1"/>
  <c r="X8" i="1"/>
  <c r="X10" i="1"/>
  <c r="X14" i="1"/>
  <c r="X21" i="1"/>
  <c r="X19" i="1"/>
  <c r="X17" i="1"/>
  <c r="I11" i="22"/>
  <c r="C6" i="1"/>
  <c r="C5" i="1"/>
  <c r="Q5" i="1" l="1"/>
  <c r="Q3" i="1" s="1"/>
  <c r="I6" i="22"/>
  <c r="I12" i="22" l="1"/>
  <c r="I5" i="22"/>
  <c r="C5" i="22" s="1"/>
  <c r="J5" i="1"/>
  <c r="T5" i="1" s="1"/>
  <c r="N5" i="1" l="1"/>
  <c r="P5" i="1" s="1"/>
  <c r="M6" i="1" l="1"/>
  <c r="N6" i="1" l="1"/>
  <c r="P3" i="1" s="1"/>
  <c r="O6" i="1"/>
  <c r="L6" i="1"/>
  <c r="K6" i="1"/>
  <c r="J6" i="1"/>
  <c r="I6" i="1"/>
  <c r="G6" i="1"/>
  <c r="F6" i="1"/>
  <c r="E6" i="1"/>
  <c r="D6" i="1"/>
  <c r="S5" i="1"/>
  <c r="S3" i="1" s="1"/>
  <c r="O5" i="1"/>
  <c r="L5" i="1"/>
  <c r="K5" i="1"/>
  <c r="I5" i="1"/>
  <c r="H5" i="1"/>
  <c r="R5" i="1" s="1"/>
  <c r="R3" i="1" s="1"/>
  <c r="G5" i="1"/>
  <c r="F5" i="1"/>
  <c r="E5" i="1"/>
  <c r="D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T3" i="1" l="1"/>
  <c r="I10" i="22"/>
  <c r="I7" i="22"/>
  <c r="C7" i="22" s="1"/>
  <c r="U5" i="1"/>
  <c r="U3" i="1" s="1"/>
  <c r="I9" i="22" l="1"/>
  <c r="X6" i="1"/>
  <c r="I4" i="22"/>
  <c r="I8" i="22"/>
  <c r="C8" i="22" s="1"/>
  <c r="X5" i="1"/>
  <c r="X3" i="1" l="1"/>
  <c r="I13" i="22"/>
</calcChain>
</file>

<file path=xl/sharedStrings.xml><?xml version="1.0" encoding="utf-8"?>
<sst xmlns="http://schemas.openxmlformats.org/spreadsheetml/2006/main" count="2633" uniqueCount="651">
  <si>
    <t>Settlement AMT (KRW)</t>
    <phoneticPr fontId="6" type="noConversion"/>
  </si>
  <si>
    <t>Copy-Paste</t>
    <phoneticPr fontId="6" type="noConversion"/>
  </si>
  <si>
    <t>No</t>
    <phoneticPr fontId="7" type="noConversion"/>
  </si>
  <si>
    <t>ADD DT</t>
    <phoneticPr fontId="7" type="noConversion"/>
  </si>
  <si>
    <t>MBL</t>
    <phoneticPr fontId="7" type="noConversion"/>
  </si>
  <si>
    <t>HBL</t>
    <phoneticPr fontId="7" type="noConversion"/>
  </si>
  <si>
    <t>CNEE Name</t>
    <phoneticPr fontId="7" type="noConversion"/>
  </si>
  <si>
    <t>Clearance Type</t>
    <phoneticPr fontId="7" type="noConversion"/>
  </si>
  <si>
    <t>INVOICE
VALUE</t>
    <phoneticPr fontId="7" type="noConversion"/>
  </si>
  <si>
    <t>PKG</t>
    <phoneticPr fontId="7" type="noConversion"/>
  </si>
  <si>
    <t>G.WT</t>
    <phoneticPr fontId="7" type="noConversion"/>
  </si>
  <si>
    <t>V.WT</t>
    <phoneticPr fontId="7" type="noConversion"/>
  </si>
  <si>
    <t>C.WT</t>
    <phoneticPr fontId="7" type="noConversion"/>
  </si>
  <si>
    <r>
      <rPr>
        <b/>
        <sz val="10"/>
        <rFont val="맑은 고딕"/>
        <family val="3"/>
        <charset val="129"/>
      </rPr>
      <t>관우회</t>
    </r>
    <r>
      <rPr>
        <b/>
        <sz val="10"/>
        <rFont val="Calibri"/>
        <family val="2"/>
      </rPr>
      <t xml:space="preserve"> 
</t>
    </r>
    <r>
      <rPr>
        <b/>
        <sz val="10"/>
        <rFont val="맑은 고딕"/>
        <family val="3"/>
        <charset val="129"/>
      </rPr>
      <t>창고</t>
    </r>
    <r>
      <rPr>
        <b/>
        <sz val="10"/>
        <rFont val="Calibri"/>
        <family val="2"/>
      </rPr>
      <t xml:space="preserve"> </t>
    </r>
    <r>
      <rPr>
        <b/>
        <sz val="10"/>
        <rFont val="맑은 고딕"/>
        <family val="3"/>
        <charset val="129"/>
      </rPr>
      <t>비용</t>
    </r>
    <r>
      <rPr>
        <b/>
        <sz val="10"/>
        <rFont val="Calibri"/>
        <family val="2"/>
      </rPr>
      <t xml:space="preserve">
(</t>
    </r>
    <r>
      <rPr>
        <b/>
        <sz val="10"/>
        <rFont val="맑은 고딕"/>
        <family val="2"/>
        <charset val="129"/>
      </rPr>
      <t>세관창고료)</t>
    </r>
    <phoneticPr fontId="7" type="noConversion"/>
  </si>
  <si>
    <t>Total
AMT</t>
    <phoneticPr fontId="7" type="noConversion"/>
  </si>
  <si>
    <t>Arrival Date</t>
  </si>
  <si>
    <t>POL</t>
  </si>
  <si>
    <t>MBL</t>
  </si>
  <si>
    <t>HBL</t>
  </si>
  <si>
    <t>CNEE Name</t>
  </si>
  <si>
    <t>CNEE Mobile</t>
  </si>
  <si>
    <t>CNEE Zipcd</t>
  </si>
  <si>
    <t>Hold Reason</t>
  </si>
  <si>
    <t>PKG</t>
  </si>
  <si>
    <t>G.WT</t>
  </si>
  <si>
    <t>V.WT</t>
  </si>
  <si>
    <t>C.WT</t>
  </si>
  <si>
    <t>Clearance Type</t>
  </si>
  <si>
    <t>Invoice Value</t>
  </si>
  <si>
    <t>반입</t>
  </si>
  <si>
    <t>수리</t>
  </si>
  <si>
    <t>반출</t>
  </si>
  <si>
    <t>택배사인계</t>
  </si>
  <si>
    <t>배송완료</t>
  </si>
  <si>
    <t>SHPR</t>
  </si>
  <si>
    <t>SHPR Name</t>
  </si>
  <si>
    <t>SHPR ADDR</t>
  </si>
  <si>
    <t>Freight Team</t>
  </si>
  <si>
    <t>Incoterms</t>
  </si>
  <si>
    <t>Box ID</t>
    <phoneticPr fontId="6" type="noConversion"/>
  </si>
  <si>
    <t>Box Code</t>
  </si>
  <si>
    <t>Delivery No</t>
  </si>
  <si>
    <t>FLT No</t>
  </si>
  <si>
    <t>CARRIER</t>
  </si>
  <si>
    <t>DPTR PTNR</t>
  </si>
  <si>
    <t>관세사</t>
  </si>
  <si>
    <t>신용/착불</t>
  </si>
  <si>
    <t>정정사유</t>
  </si>
  <si>
    <t/>
  </si>
  <si>
    <t>목록(Manifest)</t>
  </si>
  <si>
    <t>완료</t>
  </si>
  <si>
    <t>EXW</t>
  </si>
  <si>
    <t>ASIANA AIRLINES</t>
  </si>
  <si>
    <t>정운</t>
  </si>
  <si>
    <t>신용</t>
  </si>
  <si>
    <t>일반(목록배제,Normal-Manifest Exception)</t>
  </si>
  <si>
    <t>일반(NORMAL)</t>
  </si>
  <si>
    <t>간이(Simple)</t>
  </si>
  <si>
    <t>개인통관부호 미제출</t>
  </si>
  <si>
    <t>Type</t>
    <phoneticPr fontId="6" type="noConversion"/>
  </si>
  <si>
    <t>간이</t>
    <phoneticPr fontId="6" type="noConversion"/>
  </si>
  <si>
    <t>목록</t>
    <phoneticPr fontId="6" type="noConversion"/>
  </si>
  <si>
    <t>선별(검사,Manifest-Inspection)</t>
  </si>
  <si>
    <t>**** 2021.12 입항분부터 청구</t>
    <phoneticPr fontId="6" type="noConversion"/>
  </si>
  <si>
    <t>상품가격/구간</t>
    <phoneticPr fontId="6" type="noConversion"/>
  </si>
  <si>
    <t>관우회 창고 비용 (HAWB)</t>
    <phoneticPr fontId="6" type="noConversion"/>
  </si>
  <si>
    <t>비고</t>
    <phoneticPr fontId="6" type="noConversion"/>
  </si>
  <si>
    <t>TV만 적용</t>
    <phoneticPr fontId="6" type="noConversion"/>
  </si>
  <si>
    <t>TV + 고가 화물 모두 적용</t>
    <phoneticPr fontId="6" type="noConversion"/>
  </si>
  <si>
    <t>금액</t>
    <phoneticPr fontId="6" type="noConversion"/>
  </si>
  <si>
    <t>화물 택배
비용
GTS</t>
    <phoneticPr fontId="7" type="noConversion"/>
  </si>
  <si>
    <t>Ceiling</t>
    <phoneticPr fontId="6" type="noConversion"/>
  </si>
  <si>
    <t>POL</t>
    <phoneticPr fontId="6" type="noConversion"/>
  </si>
  <si>
    <r>
      <rPr>
        <b/>
        <sz val="10"/>
        <rFont val="맑은 고딕"/>
        <family val="3"/>
        <charset val="129"/>
      </rPr>
      <t>박스추가비용</t>
    </r>
    <r>
      <rPr>
        <b/>
        <sz val="10"/>
        <rFont val="Calibri"/>
        <family val="3"/>
      </rPr>
      <t xml:space="preserve">
</t>
    </r>
    <r>
      <rPr>
        <b/>
        <sz val="10"/>
        <rFont val="Calibri"/>
        <family val="2"/>
      </rPr>
      <t>KRW 2500</t>
    </r>
    <phoneticPr fontId="7" type="noConversion"/>
  </si>
  <si>
    <t>Value (EUR)</t>
    <phoneticPr fontId="6" type="noConversion"/>
  </si>
  <si>
    <t>[ 영세율 ]</t>
    <phoneticPr fontId="15" type="noConversion"/>
  </si>
  <si>
    <t>DESC.</t>
    <phoneticPr fontId="15" type="noConversion"/>
  </si>
  <si>
    <t>Quantity</t>
    <phoneticPr fontId="15" type="noConversion"/>
  </si>
  <si>
    <t>Weight</t>
    <phoneticPr fontId="15" type="noConversion"/>
  </si>
  <si>
    <t>요율</t>
    <phoneticPr fontId="15" type="noConversion"/>
  </si>
  <si>
    <t>TOTAL
 (KRW)</t>
    <phoneticPr fontId="15" type="noConversion"/>
  </si>
  <si>
    <t>TOTAL</t>
    <phoneticPr fontId="15" type="noConversion"/>
  </si>
  <si>
    <t xml:space="preserve"> </t>
    <phoneticPr fontId="15" type="noConversion"/>
  </si>
  <si>
    <t>기타
영국수수료 등</t>
    <phoneticPr fontId="6" type="noConversion"/>
  </si>
  <si>
    <t>고객사</t>
  </si>
  <si>
    <t>HBL NO</t>
  </si>
  <si>
    <t>CNEE NAME</t>
  </si>
  <si>
    <t>물류센터용역
수수료</t>
  </si>
  <si>
    <t>현지 반송 
실비</t>
  </si>
  <si>
    <t>합계</t>
  </si>
  <si>
    <t>우체국</t>
    <phoneticPr fontId="6" type="noConversion"/>
  </si>
  <si>
    <t>Air Freight Charge</t>
    <phoneticPr fontId="15" type="noConversion"/>
  </si>
  <si>
    <t>3PL(영국)</t>
    <phoneticPr fontId="15" type="noConversion"/>
  </si>
  <si>
    <t>3PL(독일)</t>
    <phoneticPr fontId="15" type="noConversion"/>
  </si>
  <si>
    <t>Customs Clearance Charge</t>
    <phoneticPr fontId="15" type="noConversion"/>
  </si>
  <si>
    <t>중량화물</t>
    <phoneticPr fontId="15" type="noConversion"/>
  </si>
  <si>
    <t>박스추가비용</t>
    <phoneticPr fontId="15" type="noConversion"/>
  </si>
  <si>
    <t>세관창고료</t>
    <phoneticPr fontId="15" type="noConversion"/>
  </si>
  <si>
    <t>GTS</t>
    <phoneticPr fontId="15" type="noConversion"/>
  </si>
  <si>
    <t>묶음배송
수수료
2000</t>
    <phoneticPr fontId="15" type="noConversion"/>
  </si>
  <si>
    <t>재포장
수수료
3000</t>
    <phoneticPr fontId="15" type="noConversion"/>
  </si>
  <si>
    <t>현지 반송 
수수료
6000</t>
    <phoneticPr fontId="15" type="noConversion"/>
  </si>
  <si>
    <t>BOX 추가
2500</t>
    <phoneticPr fontId="15" type="noConversion"/>
  </si>
  <si>
    <t>사진 촬영 
수수료
1000</t>
    <phoneticPr fontId="15" type="noConversion"/>
  </si>
  <si>
    <t>보관
수수료</t>
    <phoneticPr fontId="15" type="noConversion"/>
  </si>
  <si>
    <t>안심포장
수수료
3000</t>
    <phoneticPr fontId="15" type="noConversion"/>
  </si>
  <si>
    <t>기타
(추가 및 특이사항 건 비용)</t>
    <phoneticPr fontId="15" type="noConversion"/>
  </si>
  <si>
    <t>비고</t>
  </si>
  <si>
    <t>CARGOMAX</t>
    <phoneticPr fontId="26" type="noConversion"/>
  </si>
  <si>
    <t>정산BL</t>
    <phoneticPr fontId="15" type="noConversion"/>
  </si>
  <si>
    <t>TOTAL</t>
  </si>
  <si>
    <t>AFT
LHR KRW
Base 9790
add 2840</t>
    <phoneticPr fontId="6" type="noConversion"/>
  </si>
  <si>
    <t>3PL
영국:4870
독일:EUR4.46</t>
  </si>
  <si>
    <t>일반통관
수수료
KRW 1500
사업자X</t>
    <phoneticPr fontId="6" type="noConversion"/>
  </si>
  <si>
    <t xml:space="preserve">- Overweight
 . 2.1-5KG : KRW 550
  . 5-10KG : KRW 1,200
  . 10-20KG : KRW 4,500
  . 20-25KG : KRW 11,000
  . 25-30KG : KRW 15,000  </t>
    <phoneticPr fontId="7" type="noConversion"/>
  </si>
  <si>
    <t>LHR</t>
  </si>
  <si>
    <t>2219189</t>
  </si>
  <si>
    <t>CARGOMAX CO.,LTD.</t>
  </si>
  <si>
    <t>OZ522</t>
  </si>
  <si>
    <t>우체국</t>
  </si>
  <si>
    <t>LX PANTOS U.K. LIMITED</t>
  </si>
  <si>
    <t>SHPR</t>
    <phoneticPr fontId="36" type="noConversion"/>
  </si>
  <si>
    <t>HBL</t>
    <phoneticPr fontId="36" type="noConversion"/>
  </si>
  <si>
    <t>고객명</t>
    <phoneticPr fontId="36" type="noConversion"/>
  </si>
  <si>
    <t>상세</t>
    <phoneticPr fontId="36" type="noConversion"/>
  </si>
  <si>
    <t>처리방법</t>
    <phoneticPr fontId="36" type="noConversion"/>
  </si>
  <si>
    <t>통화</t>
    <phoneticPr fontId="36" type="noConversion"/>
  </si>
  <si>
    <t>금액</t>
    <phoneticPr fontId="36" type="noConversion"/>
  </si>
  <si>
    <t>상계차감 합계</t>
    <phoneticPr fontId="6" type="noConversion"/>
  </si>
  <si>
    <t>영국현지발생비용 및 추가상계처리</t>
    <phoneticPr fontId="15" type="noConversion"/>
  </si>
  <si>
    <t>[사업자]</t>
  </si>
  <si>
    <t>차감보상 없음</t>
    <phoneticPr fontId="6" type="noConversion"/>
  </si>
  <si>
    <t>박지현</t>
  </si>
  <si>
    <t>김상우</t>
  </si>
  <si>
    <t>01040571796</t>
  </si>
  <si>
    <t>식물검역(Plants Inspection)</t>
    <phoneticPr fontId="6" type="noConversion"/>
  </si>
  <si>
    <t>티엠씨테크</t>
  </si>
  <si>
    <t>01088760717</t>
  </si>
  <si>
    <t>방영식</t>
  </si>
  <si>
    <t>01089442424</t>
  </si>
  <si>
    <t>01053698105</t>
  </si>
  <si>
    <t>오지훈</t>
  </si>
  <si>
    <t>01093259020</t>
  </si>
  <si>
    <t>양형순</t>
  </si>
  <si>
    <t>01047069435</t>
  </si>
  <si>
    <t>진영훈</t>
  </si>
  <si>
    <t>01086489179</t>
  </si>
  <si>
    <t>INVOICE - CARGOMAX  2025.8</t>
    <phoneticPr fontId="15" type="noConversion"/>
  </si>
  <si>
    <t>2025-08-03</t>
  </si>
  <si>
    <t>99431913744</t>
  </si>
  <si>
    <t>PGB250001977</t>
  </si>
  <si>
    <t>구송준</t>
  </si>
  <si>
    <t>01086249551</t>
  </si>
  <si>
    <t>HTTPS   WWW.EBAY.CO.UK ITM 388505513129</t>
  </si>
  <si>
    <t>6094372975841</t>
  </si>
  <si>
    <t>2393389</t>
  </si>
  <si>
    <t>KJ794</t>
  </si>
  <si>
    <t>AIRZETA CO., LTD</t>
  </si>
  <si>
    <t>PGB250001978</t>
  </si>
  <si>
    <t>신현광</t>
  </si>
  <si>
    <t>01057587967</t>
  </si>
  <si>
    <t>HTTPS   WWW.EBAY.CO.UK ITM 204443666135 AMDATA ENC</t>
  </si>
  <si>
    <t>6094372975842</t>
  </si>
  <si>
    <t>2393810</t>
  </si>
  <si>
    <t>PGB250001979</t>
  </si>
  <si>
    <t>HTTPS   WWW.EBAY.CO.UK ITM 116686433025</t>
  </si>
  <si>
    <t>6094372975843</t>
  </si>
  <si>
    <t>2393919</t>
  </si>
  <si>
    <t>PGB250001980</t>
  </si>
  <si>
    <t>이주영</t>
  </si>
  <si>
    <t>01090672879</t>
  </si>
  <si>
    <t>HTTPS   WWW.EBAY.CO.UK ITM 177277982803</t>
  </si>
  <si>
    <t>6094372975844</t>
  </si>
  <si>
    <t>2393943</t>
  </si>
  <si>
    <t>PGB250001981</t>
  </si>
  <si>
    <t>김명훈</t>
  </si>
  <si>
    <t>01032296095</t>
  </si>
  <si>
    <t>HTTPS   WWW.EBAY.CO.UK ITM 326111335046</t>
  </si>
  <si>
    <t>6094372975845</t>
  </si>
  <si>
    <t>2394000</t>
  </si>
  <si>
    <t>PGB250001982</t>
  </si>
  <si>
    <t>조용국</t>
  </si>
  <si>
    <t>01029235755</t>
  </si>
  <si>
    <t>HTTPS   WWW.EBAY.CO.UK ITM 306371990341</t>
  </si>
  <si>
    <t>6094372975846</t>
  </si>
  <si>
    <t>5575827</t>
  </si>
  <si>
    <t>PGB250001990</t>
  </si>
  <si>
    <t>HTTPS   WWW.EBAY.CO.UK ITM 127144818972 VAR 428254</t>
  </si>
  <si>
    <t>6094372975854</t>
  </si>
  <si>
    <t>5577062</t>
  </si>
  <si>
    <t>PGB250001984</t>
  </si>
  <si>
    <t>김효찬</t>
  </si>
  <si>
    <t>01054544122</t>
  </si>
  <si>
    <t>HTTPS   WWW.EBAY.CO.UK ITM 135668066097 AMDATA ENC</t>
  </si>
  <si>
    <t>6094372975848</t>
  </si>
  <si>
    <t>5576501</t>
  </si>
  <si>
    <t>PGB250001985</t>
  </si>
  <si>
    <t>HTTPS   WWW.EBAY.CO.UK ITM 326685279774</t>
  </si>
  <si>
    <t>6094372975849</t>
  </si>
  <si>
    <t>5576746</t>
  </si>
  <si>
    <t>PGB250001986</t>
  </si>
  <si>
    <t>양창길</t>
  </si>
  <si>
    <t>01032653927</t>
  </si>
  <si>
    <t>HTTPS   WWW.EBAY.CO.UK ITM 267146641748 AMDATA ENC</t>
  </si>
  <si>
    <t>6094372975850</t>
  </si>
  <si>
    <t>5576789</t>
  </si>
  <si>
    <t>PGB250001987</t>
  </si>
  <si>
    <t>김정구</t>
  </si>
  <si>
    <t>01026010968</t>
  </si>
  <si>
    <t>HTTPS   WWW.SUNSPEL.COM PRODUCTS MENS SUEDE TENNIS</t>
  </si>
  <si>
    <t>6094372975851</t>
  </si>
  <si>
    <t>5576949</t>
  </si>
  <si>
    <t>PGB250001988</t>
  </si>
  <si>
    <t>HTTPS   EBAY.US M PP8KPY</t>
  </si>
  <si>
    <t>6094372975852</t>
  </si>
  <si>
    <t>5576975</t>
  </si>
  <si>
    <t>PGB250001989</t>
  </si>
  <si>
    <t>곽도영</t>
  </si>
  <si>
    <t>01027133031</t>
  </si>
  <si>
    <t>HTTPS   WWW.EBAY.CO.UK ITM 406040653367</t>
  </si>
  <si>
    <t>6094372975853</t>
  </si>
  <si>
    <t>5576985</t>
  </si>
  <si>
    <t>PGB250001983</t>
  </si>
  <si>
    <t>HTTPS   WWW.EBAY.CO.UK ITM 305399076391 AMDATA ENC</t>
  </si>
  <si>
    <t>6094372975847</t>
  </si>
  <si>
    <t>5576462</t>
  </si>
  <si>
    <t>2025-08-05</t>
  </si>
  <si>
    <t>99431913755</t>
  </si>
  <si>
    <t>PGB250001998</t>
  </si>
  <si>
    <t>박성빈</t>
  </si>
  <si>
    <t>01023113431</t>
  </si>
  <si>
    <t>HTTPS   WWW.EBAY.CO.UK ITM 177262927340</t>
  </si>
  <si>
    <t>6094372978663</t>
  </si>
  <si>
    <t>2393888</t>
  </si>
  <si>
    <t>PGB250001999</t>
  </si>
  <si>
    <t>HTTPS   WWW.EBAY.CO.UK ITM 336084154825</t>
  </si>
  <si>
    <t>6094372978664</t>
  </si>
  <si>
    <t>2394027</t>
  </si>
  <si>
    <t>PGB250002002</t>
  </si>
  <si>
    <t>박정원</t>
  </si>
  <si>
    <t>01048015591</t>
  </si>
  <si>
    <t>HTTPS   WWW.EBAY.CO.UK ITM 205442261173</t>
  </si>
  <si>
    <t>6094372978667</t>
  </si>
  <si>
    <t>5576798</t>
  </si>
  <si>
    <t>PGB250002001</t>
  </si>
  <si>
    <t>김황래</t>
  </si>
  <si>
    <t>01089351401</t>
  </si>
  <si>
    <t>HTTPS   WWW.EBAY.CO.UK ITM 276844351956</t>
  </si>
  <si>
    <t>6094372978666</t>
  </si>
  <si>
    <t>2394125</t>
  </si>
  <si>
    <t>PGB250002000</t>
  </si>
  <si>
    <t>정찬율</t>
  </si>
  <si>
    <t>01047990454</t>
  </si>
  <si>
    <t>HTTPS   WWW.EBAY.CO.UK ITM 396827833490</t>
  </si>
  <si>
    <t>6094372978665</t>
  </si>
  <si>
    <t>2394091</t>
  </si>
  <si>
    <t>2025-08-09</t>
  </si>
  <si>
    <t>99431913766</t>
  </si>
  <si>
    <t>PGB250002014</t>
  </si>
  <si>
    <t>HTTPS   WWW.EBAY.CO.UK ITM 157138026148</t>
  </si>
  <si>
    <t>6094372982540</t>
  </si>
  <si>
    <t>2393780</t>
  </si>
  <si>
    <t>PGB250002015</t>
  </si>
  <si>
    <t>김민재</t>
  </si>
  <si>
    <t>01085734056</t>
  </si>
  <si>
    <t>HTTPS   WWW.EBAY.CO.UK ITM 326655456560</t>
  </si>
  <si>
    <t>6094372982541</t>
  </si>
  <si>
    <t>2394169</t>
  </si>
  <si>
    <t>PGB250002016</t>
  </si>
  <si>
    <t>유민준</t>
  </si>
  <si>
    <t>01065719145</t>
  </si>
  <si>
    <t>HTTPS   WWW.EBAY.CO.UK ITM 357189785395</t>
  </si>
  <si>
    <t>6094372982542</t>
  </si>
  <si>
    <t>2394209</t>
  </si>
  <si>
    <t>PGB250002020</t>
  </si>
  <si>
    <t>장수웅</t>
  </si>
  <si>
    <t>01062354094</t>
  </si>
  <si>
    <t>HTTPS   WWW.EBAY.CO.UK ITM 376364577568</t>
  </si>
  <si>
    <t>6094372982546</t>
  </si>
  <si>
    <t>5577380</t>
  </si>
  <si>
    <t>PGB250002018</t>
  </si>
  <si>
    <t>윤재윤</t>
  </si>
  <si>
    <t>01035242721</t>
  </si>
  <si>
    <t>HTTPS   WWW.EBAY.CO.UK ITM 204505769099 VAR 505091</t>
  </si>
  <si>
    <t>6094372982544</t>
  </si>
  <si>
    <t>5577081</t>
  </si>
  <si>
    <t>PGB250002019</t>
  </si>
  <si>
    <t>권현진</t>
  </si>
  <si>
    <t>01094518127</t>
  </si>
  <si>
    <t>HTTPS   WWW.EBAY.CO.UK ITM 286730504006</t>
  </si>
  <si>
    <t>6094372982545</t>
  </si>
  <si>
    <t>5577145</t>
  </si>
  <si>
    <t>PGB250002017</t>
  </si>
  <si>
    <t>HTTPS   WWW.EBAY.CO.UK ITM 157049553393</t>
  </si>
  <si>
    <t>6094372982543</t>
  </si>
  <si>
    <t>5577050</t>
  </si>
  <si>
    <t>2025-08-10</t>
  </si>
  <si>
    <t>99431913770</t>
  </si>
  <si>
    <t>PGB250002036</t>
  </si>
  <si>
    <t>박지혜</t>
  </si>
  <si>
    <t>01086328277</t>
  </si>
  <si>
    <t>HTTPS   WWW.EBAY.CO.UK ITM 326707578829</t>
  </si>
  <si>
    <t>6094372985254</t>
  </si>
  <si>
    <t>2394240</t>
  </si>
  <si>
    <t>PGB250002038</t>
  </si>
  <si>
    <t>차민재</t>
  </si>
  <si>
    <t>01091527394</t>
  </si>
  <si>
    <t>HTTPS   WWW.JIMIBISCUITS.COM PRODUCT RED BLACK STI</t>
  </si>
  <si>
    <t>6094372985256</t>
  </si>
  <si>
    <t>2394384</t>
  </si>
  <si>
    <t>PGB250002039</t>
  </si>
  <si>
    <t>엄민지</t>
  </si>
  <si>
    <t>01036725397</t>
  </si>
  <si>
    <t>HTTPS   WWW.EBAY.CO.UK ITM 127015834146 VAR 428158</t>
  </si>
  <si>
    <t>6094372985257</t>
  </si>
  <si>
    <t>5576216</t>
  </si>
  <si>
    <t>PGB250002040</t>
  </si>
  <si>
    <t>최한선</t>
  </si>
  <si>
    <t>01022383161</t>
  </si>
  <si>
    <t>HTTPS   WWW.EBAY.CO.UK ITM 226826523045</t>
  </si>
  <si>
    <t>6094372985258</t>
  </si>
  <si>
    <t>5577154</t>
  </si>
  <si>
    <t>PGB250002041</t>
  </si>
  <si>
    <t>01080782667</t>
  </si>
  <si>
    <t>HTTPS   WWW.EBAY.CO.UK ITM 395566108910</t>
  </si>
  <si>
    <t>6094372985259</t>
  </si>
  <si>
    <t>5577382</t>
  </si>
  <si>
    <t>PGB250002042</t>
  </si>
  <si>
    <t>김종윤</t>
  </si>
  <si>
    <t>01092896760</t>
  </si>
  <si>
    <t>약사법 이상희반장</t>
  </si>
  <si>
    <t>목록취하(허용배제,Manifest-Drop)</t>
  </si>
  <si>
    <t>HTTPS   WWW.EBAY.CO.UK ITM 186068751098 VAR 694087</t>
  </si>
  <si>
    <t>6094372985260</t>
  </si>
  <si>
    <t>5577437</t>
  </si>
  <si>
    <t>PGB250002043</t>
  </si>
  <si>
    <t>지필근</t>
  </si>
  <si>
    <t>01062410756</t>
  </si>
  <si>
    <t>HTTPS   WWW.EBAY.CO.UK ITM 256117994826</t>
  </si>
  <si>
    <t>6094372985261</t>
  </si>
  <si>
    <t>5577528</t>
  </si>
  <si>
    <t>PGB250002044</t>
  </si>
  <si>
    <t>오진영</t>
  </si>
  <si>
    <t>01043607833</t>
  </si>
  <si>
    <t>HTTPS   WWW.EBAY.CO.UK ITM 290635612674 AMDATA ENC</t>
  </si>
  <si>
    <t>6094372985262</t>
  </si>
  <si>
    <t>5577542</t>
  </si>
  <si>
    <t>PGB250002045</t>
  </si>
  <si>
    <t>최영범</t>
  </si>
  <si>
    <t>01093673413</t>
  </si>
  <si>
    <t>HTTPS   WWW.BOLLE SAFETY.COM GB SALE SWAT 5239.HTM</t>
  </si>
  <si>
    <t>6094372985263</t>
  </si>
  <si>
    <t>5577543</t>
  </si>
  <si>
    <t>PGB250002037</t>
  </si>
  <si>
    <t>오종혁</t>
  </si>
  <si>
    <t>01048623026</t>
  </si>
  <si>
    <t>HTTPS   WWW.EBAY.CO.UK ITM 226447475302 AMDATA ENC</t>
  </si>
  <si>
    <t>6094372985255</t>
  </si>
  <si>
    <t>2394269</t>
  </si>
  <si>
    <t>2025-08-15</t>
  </si>
  <si>
    <t>99431913781</t>
  </si>
  <si>
    <t>PGB250002059</t>
  </si>
  <si>
    <t>홍예진</t>
  </si>
  <si>
    <t>01027135713</t>
  </si>
  <si>
    <t>일반전환</t>
  </si>
  <si>
    <t>HTTPS   WWW.EBAY.CO.UK ITM 226691279108 AMDATA ENC</t>
  </si>
  <si>
    <t>6094372989740</t>
  </si>
  <si>
    <t>5577553</t>
  </si>
  <si>
    <t>OZ522D</t>
  </si>
  <si>
    <t>PGB250002056</t>
  </si>
  <si>
    <t>HTTPS   WWW.EBAY.CO.UK ITM 226859508389</t>
  </si>
  <si>
    <t>6094372989737</t>
  </si>
  <si>
    <t>2393885</t>
  </si>
  <si>
    <t>PGB250002057</t>
  </si>
  <si>
    <t>강혜준</t>
  </si>
  <si>
    <t>01092667750</t>
  </si>
  <si>
    <t>HTTPS   WWW.EBAY.CO.UK ITM 146733994676 AMDATA ENC</t>
  </si>
  <si>
    <t>6094372989738</t>
  </si>
  <si>
    <t>2394344</t>
  </si>
  <si>
    <t>PGB250002058</t>
  </si>
  <si>
    <t>HTTPS   WWW.EBAY.CO.UK ITM 226802259333 VAR 525954</t>
  </si>
  <si>
    <t>6094372989739</t>
  </si>
  <si>
    <t>5577076</t>
  </si>
  <si>
    <t>2025-08-17</t>
  </si>
  <si>
    <t>99431913792</t>
  </si>
  <si>
    <t>PGB250002061</t>
  </si>
  <si>
    <t>HTTPS   WWW.EBAY.CO.UK ITM 256698237106</t>
  </si>
  <si>
    <t>6094372991952</t>
  </si>
  <si>
    <t>5577490</t>
  </si>
  <si>
    <t>PGB250002060</t>
  </si>
  <si>
    <t>KOINS</t>
  </si>
  <si>
    <t>01071685419</t>
  </si>
  <si>
    <t>HTTPS   WWW.EBAY.CO.UK ITM 116476008878</t>
  </si>
  <si>
    <t>6094372991951</t>
  </si>
  <si>
    <t>2394188</t>
  </si>
  <si>
    <t>2025-08-21</t>
  </si>
  <si>
    <t>99431913803</t>
  </si>
  <si>
    <t>PGB250002092</t>
  </si>
  <si>
    <t>김동하</t>
  </si>
  <si>
    <t>01035716442</t>
  </si>
  <si>
    <t>HTTPS   WWW.EBAY.CO.UK ITM 406046076843</t>
  </si>
  <si>
    <t>6094372997107</t>
  </si>
  <si>
    <t>2394484</t>
  </si>
  <si>
    <t>PGB250002093</t>
  </si>
  <si>
    <t>손문식</t>
  </si>
  <si>
    <t>01089626243</t>
  </si>
  <si>
    <t>HTTPS   WWW.EBAY.CO.UK ITM 205482561933</t>
  </si>
  <si>
    <t>6094372997108</t>
  </si>
  <si>
    <t>2394534</t>
  </si>
  <si>
    <t>PGB250002094</t>
  </si>
  <si>
    <t>신지웅</t>
  </si>
  <si>
    <t>01071391617</t>
  </si>
  <si>
    <t>HTTPS   WWW.EBAY.CO.UK ITM 114013572638 VAR 414298</t>
  </si>
  <si>
    <t>6094372997109</t>
  </si>
  <si>
    <t>2394567</t>
  </si>
  <si>
    <t>PGB250002095</t>
  </si>
  <si>
    <t>손현빈</t>
  </si>
  <si>
    <t>01050197547</t>
  </si>
  <si>
    <t>HTTPS   WWW.EBAY.CO.UK ITM 187476320325</t>
  </si>
  <si>
    <t>6094372997110</t>
  </si>
  <si>
    <t>2394642</t>
  </si>
  <si>
    <t>PGB250002096</t>
  </si>
  <si>
    <t>김정규</t>
  </si>
  <si>
    <t>01053102448</t>
  </si>
  <si>
    <t>HTTPS   WWW.EBAY.CO.UK ITM 406068446199 MKEVT 1 MK</t>
  </si>
  <si>
    <t>6094372997111</t>
  </si>
  <si>
    <t>2394715</t>
  </si>
  <si>
    <t>PGB250002097</t>
  </si>
  <si>
    <t>최성훈</t>
  </si>
  <si>
    <t>01077367669</t>
  </si>
  <si>
    <t>HTTPS   WWW.DRAGONSHIELD.COM   GL 1 9M50DD  UP MQ.</t>
  </si>
  <si>
    <t>6094372997112</t>
  </si>
  <si>
    <t>5575955</t>
  </si>
  <si>
    <t>PGB250002098</t>
  </si>
  <si>
    <t>남경목</t>
  </si>
  <si>
    <t>01084816508</t>
  </si>
  <si>
    <t>HTTPS   WWW.EBAY.CO.UK ITM 165551550167</t>
  </si>
  <si>
    <t>6094372997113</t>
  </si>
  <si>
    <t>5577120</t>
  </si>
  <si>
    <t>PGB250002099</t>
  </si>
  <si>
    <t>김철호</t>
  </si>
  <si>
    <t>01046044339</t>
  </si>
  <si>
    <t>HTTPS   WWW.EBAY.CO.UK ITM 405896407016</t>
  </si>
  <si>
    <t>6094372997114</t>
  </si>
  <si>
    <t>5577445</t>
  </si>
  <si>
    <t>PGB250002100</t>
  </si>
  <si>
    <t>정용택</t>
  </si>
  <si>
    <t>01073771979</t>
  </si>
  <si>
    <t>HTTPS   WWW.EBAY.CO.UK ITM 203388211965 VAR 503758</t>
  </si>
  <si>
    <t>6094372997115</t>
  </si>
  <si>
    <t>5577485</t>
  </si>
  <si>
    <t>PGB250002101</t>
  </si>
  <si>
    <t>권숙녀</t>
  </si>
  <si>
    <t>01038001041</t>
  </si>
  <si>
    <t>HTTPS   WWW.EBAY.CO.UK ITM 135779739281 AMDATA ENC</t>
  </si>
  <si>
    <t>6094372997116</t>
  </si>
  <si>
    <t>5577781</t>
  </si>
  <si>
    <t>PGB250002102</t>
  </si>
  <si>
    <t>장채우</t>
  </si>
  <si>
    <t>01052547493</t>
  </si>
  <si>
    <t>HTTPS   WWW.EBAY.CO.UK ITM 286527057791</t>
  </si>
  <si>
    <t>6094372997117</t>
  </si>
  <si>
    <t>5577897</t>
  </si>
  <si>
    <t>PGB250002103</t>
  </si>
  <si>
    <t>민정기</t>
  </si>
  <si>
    <t>01030711559</t>
  </si>
  <si>
    <t>HTTPS   WWW.EBAY.CO.UK ITM 253007752770</t>
  </si>
  <si>
    <t>6094372997118</t>
  </si>
  <si>
    <t>5577942</t>
  </si>
  <si>
    <t>2025-08-24</t>
  </si>
  <si>
    <t>99431913814</t>
  </si>
  <si>
    <t>PGB250002128</t>
  </si>
  <si>
    <t>세일테크</t>
  </si>
  <si>
    <t>01023397716</t>
  </si>
  <si>
    <t>HTTPS   WWW.EBAY.CO.UK ITM 166304943472</t>
  </si>
  <si>
    <t>6094373001025</t>
  </si>
  <si>
    <t>2394629</t>
  </si>
  <si>
    <t>PGB250002130</t>
  </si>
  <si>
    <t>HTTPS   WWW.EBAY.CO.UK ITM 236239201525</t>
  </si>
  <si>
    <t>6094373001027</t>
  </si>
  <si>
    <t>2394788</t>
  </si>
  <si>
    <t>PGB250002131</t>
  </si>
  <si>
    <t>백진욱</t>
  </si>
  <si>
    <t>01098968029</t>
  </si>
  <si>
    <t>HTTPS   WWW.EBAY.CO.UK ITM 205352621409 AMDATA ENC</t>
  </si>
  <si>
    <t>6094373001028</t>
  </si>
  <si>
    <t>2394796</t>
  </si>
  <si>
    <t>PGB250002132</t>
  </si>
  <si>
    <t>김병철</t>
  </si>
  <si>
    <t>01064207812</t>
  </si>
  <si>
    <t>HTTPS   WWW.EBAY.CO.UK ITM 167598753845</t>
  </si>
  <si>
    <t>6094373001029</t>
  </si>
  <si>
    <t>2394887</t>
  </si>
  <si>
    <t>PGB250002133</t>
  </si>
  <si>
    <t>안단아</t>
  </si>
  <si>
    <t>01020234743</t>
  </si>
  <si>
    <t>HTTPS   WWW.EBAY.CO.UK ITM 306430289181</t>
  </si>
  <si>
    <t>6094373001030</t>
  </si>
  <si>
    <t>5577629</t>
  </si>
  <si>
    <t>PGB250002134</t>
  </si>
  <si>
    <t>임아인</t>
  </si>
  <si>
    <t>01043229044</t>
  </si>
  <si>
    <t>HTTPS   WWW2.HM.COM EN GB PRODUCTPAGE.1291608002.H</t>
  </si>
  <si>
    <t>6094373001031</t>
  </si>
  <si>
    <t>5577660</t>
  </si>
  <si>
    <t>PGB250002135</t>
  </si>
  <si>
    <t>정철헌</t>
  </si>
  <si>
    <t>01089406653</t>
  </si>
  <si>
    <t>HTTPS   WWW.EBAY.CO.UK ITM 134984957582</t>
  </si>
  <si>
    <t>6094373001032</t>
  </si>
  <si>
    <t>5577774</t>
  </si>
  <si>
    <t>PGB250002136</t>
  </si>
  <si>
    <t>김광명</t>
  </si>
  <si>
    <t>01023368039</t>
  </si>
  <si>
    <t>HTTPS   WWW.EBAY.CO.UK ITM 115875093133</t>
  </si>
  <si>
    <t>6094373001033</t>
  </si>
  <si>
    <t>5577816</t>
  </si>
  <si>
    <t>PGB250002137</t>
  </si>
  <si>
    <t>HTTPS   WWW.EBAY.CO.UK ITM 167544830254</t>
  </si>
  <si>
    <t>6094373001034</t>
  </si>
  <si>
    <t>5577878</t>
  </si>
  <si>
    <t>PGB250002138</t>
  </si>
  <si>
    <t>허재원</t>
  </si>
  <si>
    <t>01074360836</t>
  </si>
  <si>
    <t>HTTPS   WWW.EBAY.CO.UK ITM 296040326479 AMDATA ENC</t>
  </si>
  <si>
    <t>6094373001035</t>
  </si>
  <si>
    <t>5578008</t>
  </si>
  <si>
    <t>PGB250002139</t>
  </si>
  <si>
    <t>최정준</t>
  </si>
  <si>
    <t>01036477017</t>
  </si>
  <si>
    <t>HTTPS   WWW.EBAY.CO.UK ITM 336102000687</t>
  </si>
  <si>
    <t>6094373001036</t>
  </si>
  <si>
    <t>5578076</t>
  </si>
  <si>
    <t>PGB250002140</t>
  </si>
  <si>
    <t>주버블당</t>
  </si>
  <si>
    <t>01074532331</t>
  </si>
  <si>
    <t>HTTPS   WWW.EBAY.CO.UK ITM 277258956142</t>
  </si>
  <si>
    <t>6094373001037</t>
  </si>
  <si>
    <t>5578110</t>
  </si>
  <si>
    <t>PGB250002141</t>
  </si>
  <si>
    <t>심하용</t>
  </si>
  <si>
    <t>01033116662</t>
  </si>
  <si>
    <t>HTTPS   WWW.EBAY.CO.UK ITM 205670186132 AMDATA ENC</t>
  </si>
  <si>
    <t>6094373001038</t>
  </si>
  <si>
    <t>5578117</t>
  </si>
  <si>
    <t>PGB250002142</t>
  </si>
  <si>
    <t>HTTPS   EBAY.US M DVARGE</t>
  </si>
  <si>
    <t>6094373001039</t>
  </si>
  <si>
    <t>5578176</t>
  </si>
  <si>
    <t>PGB250002129</t>
  </si>
  <si>
    <t>김상화</t>
  </si>
  <si>
    <t>01055194252</t>
  </si>
  <si>
    <t>HTTPS   WWW.EBAY.CO.UK ITM 127197614469</t>
  </si>
  <si>
    <t>6094373001026</t>
  </si>
  <si>
    <t>2394729</t>
  </si>
  <si>
    <t>2025-08-28</t>
  </si>
  <si>
    <t>99431913825</t>
  </si>
  <si>
    <t>PGB250002157</t>
  </si>
  <si>
    <t>6094373004682</t>
  </si>
  <si>
    <t>(2)5578008</t>
  </si>
  <si>
    <t>PGB250002153</t>
  </si>
  <si>
    <t>HTTPS   WWW.EBAY.CO.UK ITM 316731180582 AMDATA ENC</t>
  </si>
  <si>
    <t>6094373004678</t>
  </si>
  <si>
    <t>2394794</t>
  </si>
  <si>
    <t>PGB250002154</t>
  </si>
  <si>
    <t>김태광</t>
  </si>
  <si>
    <t>01067867216</t>
  </si>
  <si>
    <t>HTTPS   WWW.EBAY.COM ITM 286689310476 MKCID 16 MKE</t>
  </si>
  <si>
    <t>6094373004679</t>
  </si>
  <si>
    <t>2394802</t>
  </si>
  <si>
    <t>PGB250002155</t>
  </si>
  <si>
    <t>서경택</t>
  </si>
  <si>
    <t>01097828758</t>
  </si>
  <si>
    <t>HTTPS   WWW.EBAY.CO.UK ITM 293070310178</t>
  </si>
  <si>
    <t>6094373004680</t>
  </si>
  <si>
    <t>2394837</t>
  </si>
  <si>
    <t>PGB250002156</t>
  </si>
  <si>
    <t>원성용</t>
  </si>
  <si>
    <t>01040848188</t>
  </si>
  <si>
    <t>HTTPS   WWW.EBAY.CO.UK ITM 146565281887 AMDATA ENC</t>
  </si>
  <si>
    <t>6094373004681</t>
  </si>
  <si>
    <t>2394889</t>
  </si>
  <si>
    <t>2025-08-31</t>
  </si>
  <si>
    <t>99431913836</t>
  </si>
  <si>
    <t>PGB250002177</t>
  </si>
  <si>
    <t>박종수</t>
  </si>
  <si>
    <t>01043852727</t>
  </si>
  <si>
    <t>HTTPS   WWW.EBAY.CO.UK ITM 297538344687</t>
  </si>
  <si>
    <t>6094373010039</t>
  </si>
  <si>
    <t>2394904</t>
  </si>
  <si>
    <t>PGB250002178</t>
  </si>
  <si>
    <t>HTTPS   WWW.EBAY.CO.UK ITM 186546265319</t>
  </si>
  <si>
    <t>6094373010040</t>
  </si>
  <si>
    <t>2394922</t>
  </si>
  <si>
    <t>PGB250002179</t>
  </si>
  <si>
    <t>신평호</t>
  </si>
  <si>
    <t>01056345373</t>
  </si>
  <si>
    <t>HTTPS   WWW.EBAY.CO.UK ITM 233536492938</t>
  </si>
  <si>
    <t>6094373010041</t>
  </si>
  <si>
    <t>2394942</t>
  </si>
  <si>
    <t>PGB250002180</t>
  </si>
  <si>
    <t>6094373010042</t>
  </si>
  <si>
    <t>(2)2394837</t>
  </si>
  <si>
    <t>PGB250002181</t>
  </si>
  <si>
    <t>HTTPS   WWW.EBAY.CO.UK ITM 297552184471 AMDATA ENC</t>
  </si>
  <si>
    <t>6094373010043</t>
  </si>
  <si>
    <t>2395035</t>
  </si>
  <si>
    <t>PGB250002182</t>
  </si>
  <si>
    <t>HTTPS   WWW.DIYSPAREPARTS.COM PARTS STIGA PULLEY 3</t>
  </si>
  <si>
    <t>6094373010044</t>
  </si>
  <si>
    <t>5577366</t>
  </si>
  <si>
    <t>PGB250002189</t>
  </si>
  <si>
    <t>최지호</t>
  </si>
  <si>
    <t>01054110671</t>
  </si>
  <si>
    <t>HTTPS   WWW.EBAY.CO.UK ITM 325907148149</t>
  </si>
  <si>
    <t>6094373010051</t>
  </si>
  <si>
    <t>5578431</t>
  </si>
  <si>
    <t>PGB250002184</t>
  </si>
  <si>
    <t>HTTPS   WWW.EBAY.CO.UK ITM 365518893434</t>
  </si>
  <si>
    <t>6094373010046</t>
  </si>
  <si>
    <t>5578067</t>
  </si>
  <si>
    <t>PGB250002185</t>
  </si>
  <si>
    <t>박철수</t>
  </si>
  <si>
    <t>01098386532</t>
  </si>
  <si>
    <t>HTTPS   WWW.EBAY.CO.UK ITM 256810908287 AMDATA ENC</t>
  </si>
  <si>
    <t>6094373010047</t>
  </si>
  <si>
    <t>5578240</t>
  </si>
  <si>
    <t>PGB250002186</t>
  </si>
  <si>
    <t>HTTPS   WWW.EBAY.CO.UK ITM 306362560645 AMDATA ENC</t>
  </si>
  <si>
    <t>6094373010048</t>
  </si>
  <si>
    <t>5578309</t>
  </si>
  <si>
    <t>PGB250002187</t>
  </si>
  <si>
    <t>정봉구</t>
  </si>
  <si>
    <t>01076748154</t>
  </si>
  <si>
    <t>HTTPS   EBAY.US M Z2O5PC</t>
  </si>
  <si>
    <t>6094373010049</t>
  </si>
  <si>
    <t>5578353</t>
  </si>
  <si>
    <t>PGB250002188</t>
  </si>
  <si>
    <t>HTTPS   EBAY.US M UGVYIV</t>
  </si>
  <si>
    <t>6094373010050</t>
  </si>
  <si>
    <t>5578386</t>
  </si>
  <si>
    <t>PGB250002183</t>
  </si>
  <si>
    <t>김순옥</t>
  </si>
  <si>
    <t>01099357923</t>
  </si>
  <si>
    <t>HTTPS   WWW.EBAY.CO.UK ITM 196197958992 AMDATA ENC</t>
  </si>
  <si>
    <t>6094373010045</t>
  </si>
  <si>
    <t>5578051</t>
  </si>
  <si>
    <t>8월 영국물류비</t>
    <phoneticPr fontId="15" type="noConversion"/>
  </si>
  <si>
    <t>김한샘</t>
  </si>
  <si>
    <t>* 8월 차감 보상 건</t>
    <phoneticPr fontId="6" type="noConversion"/>
  </si>
  <si>
    <t>PGB250001977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</si>
</sst>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2" formatCode="_-&quot;₩&quot;* #,##0_-;\-&quot;₩&quot;* #,##0_-;_-&quot;₩&quot;* &quot;-&quot;_-;_-@_-"/>
    <numFmt numFmtId="41" formatCode="_-* #,##0_-;\-* #,##0_-;_-* &quot;-&quot;_-;_-@_-"/>
    <numFmt numFmtId="176" formatCode="0_);[Red]\(0\)"/>
    <numFmt numFmtId="177" formatCode="_-* #,##0.00\ [$€-407]_-;\-* #,##0.00\ [$€-407]_-;_-* &quot;-&quot;??\ [$€-407]_-;_-@_-"/>
    <numFmt numFmtId="178" formatCode="[$€-2]\ #,##0.00"/>
    <numFmt numFmtId="179" formatCode="&quot;₩&quot;#,##0_);[Red]\(&quot;₩&quot;#,##0\)"/>
    <numFmt numFmtId="180" formatCode="0.00_);[Red]\(0.00\)"/>
    <numFmt numFmtId="181" formatCode="_-[$₩-412]* #,##0.00_-;\-[$₩-412]* #,##0.00_-;_-[$₩-412]* &quot;-&quot;??_-;_-@_-"/>
    <numFmt numFmtId="182" formatCode="\$#,##0.00"/>
    <numFmt numFmtId="183" formatCode="_-[$₩-412]* #,##0_-;\-[$₩-412]* #,##0_-;_-[$₩-412]* &quot;-&quot;??_-;_-@_-"/>
    <numFmt numFmtId="184" formatCode="_-&quot;₩&quot;* #,##0.00_-;\-&quot;₩&quot;* #,##0.00_-;_-&quot;₩&quot;* &quot;-&quot;_-;_-@_-"/>
    <numFmt numFmtId="185" formatCode="_-[$$-409]* #,##0.00_ ;_-[$$-409]* \-#,##0.00\ ;_-[$$-409]* &quot;-&quot;??_ ;_-@_ "/>
    <numFmt numFmtId="186" formatCode="_-* #,##0.0_-;\-* #,##0.0_-;_-* &quot;-&quot;_-;_-@_-"/>
  </numFmts>
  <fonts count="52" x14ac:knownFonts="1">
    <font>
      <sz val="11"/>
      <color indexed="8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name val="Arial"/>
      <family val="2"/>
    </font>
    <font>
      <b/>
      <sz val="11"/>
      <color indexed="8"/>
      <name val="맑은 고딕"/>
      <family val="3"/>
      <charset val="129"/>
      <scheme val="minor"/>
    </font>
    <font>
      <b/>
      <sz val="9"/>
      <color indexed="8"/>
      <name val="맑은 고딕"/>
      <family val="3"/>
      <charset val="129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theme="1"/>
      <name val="나눔고딕"/>
      <family val="2"/>
      <charset val="129"/>
    </font>
    <font>
      <sz val="11"/>
      <color theme="1"/>
      <name val="맑은 고딕"/>
      <family val="2"/>
      <scheme val="minor"/>
    </font>
    <font>
      <u/>
      <sz val="10"/>
      <color theme="10"/>
      <name val="Arial"/>
      <family val="2"/>
    </font>
    <font>
      <sz val="8"/>
      <name val="돋움"/>
      <family val="3"/>
      <charset val="129"/>
    </font>
    <font>
      <b/>
      <sz val="10"/>
      <name val="Calibri"/>
      <family val="2"/>
    </font>
    <font>
      <b/>
      <sz val="10"/>
      <name val="맑은 고딕"/>
      <family val="2"/>
      <charset val="129"/>
    </font>
    <font>
      <b/>
      <sz val="10"/>
      <name val="맑은 고딕"/>
      <family val="3"/>
      <charset val="129"/>
    </font>
    <font>
      <sz val="10"/>
      <color indexed="8"/>
      <name val="Calibri"/>
      <family val="2"/>
    </font>
    <font>
      <b/>
      <sz val="10"/>
      <name val="Calibri"/>
      <family val="3"/>
      <charset val="129"/>
    </font>
    <font>
      <b/>
      <sz val="10"/>
      <name val="Calibri"/>
      <family val="3"/>
    </font>
    <font>
      <b/>
      <sz val="12"/>
      <color indexed="8"/>
      <name val="Calibri"/>
      <family val="2"/>
    </font>
    <font>
      <b/>
      <sz val="11"/>
      <color rgb="FF0000FF"/>
      <name val="Calibri"/>
      <family val="2"/>
    </font>
    <font>
      <b/>
      <sz val="10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ajor"/>
    </font>
    <font>
      <u/>
      <sz val="11"/>
      <color theme="10"/>
      <name val="맑은 고딕"/>
      <family val="2"/>
      <charset val="129"/>
      <scheme val="minor"/>
    </font>
    <font>
      <sz val="10"/>
      <color rgb="FF333333"/>
      <name val="Times New Roman"/>
      <family val="1"/>
    </font>
    <font>
      <sz val="11"/>
      <color theme="1"/>
      <name val="LG스마트체 Regular"/>
      <family val="3"/>
      <charset val="129"/>
    </font>
    <font>
      <sz val="8"/>
      <name val="맑은 고딕"/>
      <family val="2"/>
      <charset val="129"/>
      <scheme val="minor"/>
    </font>
    <font>
      <sz val="10"/>
      <color rgb="FFFF0000"/>
      <name val="LG스마트체 Regular"/>
      <family val="3"/>
      <charset val="129"/>
    </font>
    <font>
      <sz val="9"/>
      <name val="Arial"/>
      <family val="2"/>
    </font>
    <font>
      <sz val="9"/>
      <color rgb="FFFF0000"/>
      <name val="LG스마트체 Regular"/>
      <family val="3"/>
      <charset val="129"/>
    </font>
    <font>
      <sz val="10"/>
      <color rgb="FF000000"/>
      <name val="LG스마트체 Regular"/>
      <family val="3"/>
      <charset val="129"/>
    </font>
    <font>
      <b/>
      <sz val="10"/>
      <name val="LG스마트체 Regular"/>
      <family val="3"/>
      <charset val="129"/>
    </font>
    <font>
      <b/>
      <sz val="9"/>
      <color theme="0"/>
      <name val="LG스마트체 Regular"/>
      <family val="3"/>
      <charset val="129"/>
    </font>
    <font>
      <b/>
      <sz val="9"/>
      <name val="LG스마트체 Regular"/>
      <family val="3"/>
      <charset val="129"/>
    </font>
    <font>
      <sz val="10"/>
      <name val="LG스마트체 Regular"/>
      <family val="3"/>
      <charset val="129"/>
    </font>
    <font>
      <b/>
      <sz val="10"/>
      <color theme="1"/>
      <name val="LG스마트체 Regular"/>
      <family val="3"/>
      <charset val="129"/>
    </font>
    <font>
      <sz val="16"/>
      <name val="LG스마트체 Regular"/>
      <family val="3"/>
      <charset val="129"/>
    </font>
    <font>
      <sz val="11"/>
      <color rgb="FF000000"/>
      <name val="LG스마트체 Regular"/>
      <family val="3"/>
      <charset val="129"/>
    </font>
    <font>
      <sz val="11"/>
      <color rgb="FFFF0000"/>
      <name val="LG스마트체 Regular"/>
      <family val="3"/>
      <charset val="129"/>
    </font>
    <font>
      <b/>
      <sz val="10"/>
      <color rgb="FFFF0000"/>
      <name val="LG스마트체 Regular"/>
      <family val="3"/>
      <charset val="129"/>
    </font>
    <font>
      <sz val="10"/>
      <color theme="1"/>
      <name val="LG스마트체 Regular"/>
      <family val="3"/>
      <charset val="129"/>
    </font>
    <font>
      <b/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none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</borders>
  <cellStyleXfs count="21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7" fillId="2" borderId="0"/>
    <xf numFmtId="42" fontId="7" fillId="2" borderId="0" applyFont="0" applyFill="0" applyBorder="0" applyAlignment="0" applyProtection="0"/>
    <xf numFmtId="41" fontId="7" fillId="2" borderId="0" applyFont="0" applyFill="0" applyBorder="0" applyAlignment="0" applyProtection="0">
      <alignment vertical="center"/>
    </xf>
    <xf numFmtId="0" fontId="12" fillId="2" borderId="0">
      <alignment vertical="center"/>
    </xf>
    <xf numFmtId="41" fontId="12" fillId="2" borderId="0" applyFont="0" applyFill="0" applyBorder="0" applyAlignment="0" applyProtection="0">
      <alignment vertical="center"/>
    </xf>
    <xf numFmtId="0" fontId="2" fillId="2" borderId="0">
      <alignment vertical="center"/>
    </xf>
    <xf numFmtId="0" fontId="13" fillId="2" borderId="0"/>
    <xf numFmtId="0" fontId="7" fillId="2" borderId="0"/>
    <xf numFmtId="42" fontId="7" fillId="2" borderId="0" applyFont="0" applyFill="0" applyBorder="0" applyAlignment="0" applyProtection="0"/>
    <xf numFmtId="41" fontId="7" fillId="2" borderId="0">
      <alignment vertical="top"/>
    </xf>
    <xf numFmtId="0" fontId="14" fillId="2" borderId="0" applyNumberFormat="0" applyFill="0" applyBorder="0" applyAlignment="0" applyProtection="0"/>
    <xf numFmtId="9" fontId="7" fillId="2" borderId="0" applyFont="0" applyFill="0" applyBorder="0" applyAlignment="0" applyProtection="0">
      <alignment vertical="center"/>
    </xf>
    <xf numFmtId="0" fontId="7" fillId="2" borderId="0"/>
    <xf numFmtId="0" fontId="5" fillId="2" borderId="0"/>
    <xf numFmtId="0" fontId="5" fillId="2" borderId="0">
      <alignment vertical="center"/>
    </xf>
    <xf numFmtId="0" fontId="1" fillId="2" borderId="0">
      <alignment vertical="center"/>
    </xf>
    <xf numFmtId="42" fontId="1" fillId="2" borderId="0" applyFont="0" applyFill="0" applyBorder="0" applyAlignment="0" applyProtection="0">
      <alignment vertical="center"/>
    </xf>
    <xf numFmtId="0" fontId="33" fillId="2" borderId="0" applyNumberFormat="0" applyFill="0" applyBorder="0" applyAlignment="0" applyProtection="0">
      <alignment vertical="center"/>
    </xf>
  </cellStyleXfs>
  <cellXfs count="162">
    <xf numFmtId="0" fontId="0" fillId="0" borderId="0" xfId="0">
      <alignment vertical="center"/>
    </xf>
    <xf numFmtId="0" fontId="4" fillId="0" borderId="0" xfId="0" applyFont="1" applyAlignment="1"/>
    <xf numFmtId="0" fontId="0" fillId="0" borderId="2" xfId="0" applyBorder="1">
      <alignment vertical="center"/>
    </xf>
    <xf numFmtId="0" fontId="0" fillId="0" borderId="3" xfId="0" applyBorder="1" applyAlignment="1">
      <alignment horizontal="left" vertical="center"/>
    </xf>
    <xf numFmtId="0" fontId="0" fillId="0" borderId="4" xfId="0" applyBorder="1">
      <alignment vertical="center"/>
    </xf>
    <xf numFmtId="0" fontId="0" fillId="0" borderId="5" xfId="0" applyBorder="1" applyAlignment="1">
      <alignment horizontal="left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 applyAlignment="1">
      <alignment horizontal="left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9" fillId="0" borderId="8" xfId="0" applyFont="1" applyBorder="1" applyAlignment="1">
      <alignment horizontal="right" vertical="center"/>
    </xf>
    <xf numFmtId="0" fontId="8" fillId="6" borderId="13" xfId="0" applyFont="1" applyFill="1" applyBorder="1">
      <alignment vertical="center"/>
    </xf>
    <xf numFmtId="0" fontId="8" fillId="6" borderId="14" xfId="0" applyFont="1" applyFill="1" applyBorder="1">
      <alignment vertical="center"/>
    </xf>
    <xf numFmtId="0" fontId="8" fillId="6" borderId="15" xfId="0" applyFont="1" applyFill="1" applyBorder="1">
      <alignment vertical="center"/>
    </xf>
    <xf numFmtId="0" fontId="8" fillId="6" borderId="13" xfId="0" applyFont="1" applyFill="1" applyBorder="1" applyAlignment="1">
      <alignment horizontal="center" vertical="center"/>
    </xf>
    <xf numFmtId="0" fontId="8" fillId="6" borderId="14" xfId="0" applyFont="1" applyFill="1" applyBorder="1" applyAlignment="1">
      <alignment horizontal="center" vertical="center"/>
    </xf>
    <xf numFmtId="0" fontId="8" fillId="6" borderId="15" xfId="0" applyFont="1" applyFill="1" applyBorder="1" applyAlignment="1">
      <alignment horizontal="center" vertical="center"/>
    </xf>
    <xf numFmtId="176" fontId="4" fillId="0" borderId="16" xfId="0" applyNumberFormat="1" applyFont="1" applyBorder="1" applyAlignment="1"/>
    <xf numFmtId="0" fontId="10" fillId="0" borderId="0" xfId="0" applyFont="1">
      <alignment vertical="center"/>
    </xf>
    <xf numFmtId="176" fontId="10" fillId="0" borderId="0" xfId="0" applyNumberFormat="1" applyFont="1">
      <alignment vertical="center"/>
    </xf>
    <xf numFmtId="0" fontId="11" fillId="0" borderId="0" xfId="0" applyFont="1">
      <alignment vertical="center"/>
    </xf>
    <xf numFmtId="3" fontId="4" fillId="0" borderId="0" xfId="0" applyNumberFormat="1" applyFont="1" applyAlignment="1"/>
    <xf numFmtId="4" fontId="4" fillId="0" borderId="0" xfId="0" applyNumberFormat="1" applyFont="1" applyAlignment="1"/>
    <xf numFmtId="178" fontId="10" fillId="0" borderId="0" xfId="1" applyNumberFormat="1" applyFont="1" applyBorder="1">
      <alignment vertical="center"/>
    </xf>
    <xf numFmtId="176" fontId="4" fillId="0" borderId="16" xfId="0" applyNumberFormat="1" applyFont="1" applyBorder="1" applyAlignment="1">
      <alignment horizontal="center"/>
    </xf>
    <xf numFmtId="41" fontId="0" fillId="0" borderId="9" xfId="1" applyFont="1" applyBorder="1" applyAlignment="1">
      <alignment horizontal="center" vertical="center"/>
    </xf>
    <xf numFmtId="41" fontId="0" fillId="0" borderId="3" xfId="1" applyFont="1" applyBorder="1" applyAlignment="1">
      <alignment horizontal="center" vertical="center"/>
    </xf>
    <xf numFmtId="41" fontId="0" fillId="0" borderId="10" xfId="1" applyFont="1" applyBorder="1" applyAlignment="1">
      <alignment horizontal="center" vertical="center"/>
    </xf>
    <xf numFmtId="41" fontId="0" fillId="0" borderId="2" xfId="1" applyFont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41" fontId="0" fillId="0" borderId="5" xfId="1" applyFont="1" applyBorder="1" applyAlignment="1">
      <alignment horizontal="center" vertical="center"/>
    </xf>
    <xf numFmtId="41" fontId="0" fillId="0" borderId="11" xfId="1" applyFont="1" applyBorder="1" applyAlignment="1">
      <alignment horizontal="right" vertical="center"/>
    </xf>
    <xf numFmtId="41" fontId="0" fillId="0" borderId="19" xfId="1" applyFont="1" applyBorder="1" applyAlignment="1">
      <alignment horizontal="right" vertical="center"/>
    </xf>
    <xf numFmtId="177" fontId="16" fillId="5" borderId="12" xfId="2" applyNumberFormat="1" applyFont="1" applyFill="1" applyBorder="1" applyAlignment="1">
      <alignment horizontal="center" vertical="center" wrapText="1"/>
    </xf>
    <xf numFmtId="0" fontId="19" fillId="0" borderId="0" xfId="0" applyFont="1">
      <alignment vertical="center"/>
    </xf>
    <xf numFmtId="0" fontId="16" fillId="7" borderId="0" xfId="0" applyFont="1" applyFill="1" applyAlignment="1"/>
    <xf numFmtId="0" fontId="16" fillId="3" borderId="0" xfId="0" applyFont="1" applyFill="1" applyAlignment="1"/>
    <xf numFmtId="176" fontId="16" fillId="7" borderId="0" xfId="0" applyNumberFormat="1" applyFont="1" applyFill="1" applyAlignment="1"/>
    <xf numFmtId="177" fontId="20" fillId="5" borderId="12" xfId="2" applyNumberFormat="1" applyFont="1" applyFill="1" applyBorder="1" applyAlignment="1">
      <alignment horizontal="center" vertical="center" wrapText="1"/>
    </xf>
    <xf numFmtId="177" fontId="17" fillId="5" borderId="12" xfId="2" applyNumberFormat="1" applyFont="1" applyFill="1" applyBorder="1" applyAlignment="1">
      <alignment horizontal="center" vertical="center" wrapText="1"/>
    </xf>
    <xf numFmtId="177" fontId="16" fillId="5" borderId="12" xfId="2" quotePrefix="1" applyNumberFormat="1" applyFont="1" applyFill="1" applyBorder="1" applyAlignment="1">
      <alignment horizontal="left" vertical="center" wrapText="1"/>
    </xf>
    <xf numFmtId="177" fontId="3" fillId="5" borderId="12" xfId="2" applyNumberFormat="1" applyFont="1" applyFill="1" applyBorder="1" applyAlignment="1">
      <alignment horizontal="center" vertical="center" wrapText="1"/>
    </xf>
    <xf numFmtId="0" fontId="23" fillId="3" borderId="0" xfId="0" applyFont="1" applyFill="1" applyAlignment="1">
      <alignment horizontal="right" vertical="center"/>
    </xf>
    <xf numFmtId="180" fontId="4" fillId="0" borderId="16" xfId="0" applyNumberFormat="1" applyFont="1" applyBorder="1" applyAlignment="1"/>
    <xf numFmtId="0" fontId="0" fillId="0" borderId="23" xfId="0" applyBorder="1">
      <alignment vertical="center"/>
    </xf>
    <xf numFmtId="0" fontId="20" fillId="5" borderId="22" xfId="0" applyFont="1" applyFill="1" applyBorder="1" applyAlignment="1">
      <alignment horizontal="center" vertical="center" wrapText="1"/>
    </xf>
    <xf numFmtId="177" fontId="18" fillId="5" borderId="12" xfId="2" applyNumberFormat="1" applyFont="1" applyFill="1" applyBorder="1" applyAlignment="1">
      <alignment horizontal="center" vertical="center" wrapText="1"/>
    </xf>
    <xf numFmtId="181" fontId="10" fillId="0" borderId="16" xfId="1" applyNumberFormat="1" applyFont="1" applyBorder="1">
      <alignment vertical="center"/>
    </xf>
    <xf numFmtId="183" fontId="22" fillId="3" borderId="1" xfId="1" applyNumberFormat="1" applyFont="1" applyFill="1" applyBorder="1">
      <alignment vertical="center"/>
    </xf>
    <xf numFmtId="183" fontId="4" fillId="0" borderId="24" xfId="0" applyNumberFormat="1" applyFont="1" applyBorder="1" applyAlignment="1">
      <alignment horizontal="center"/>
    </xf>
    <xf numFmtId="183" fontId="10" fillId="0" borderId="16" xfId="1" applyNumberFormat="1" applyFont="1" applyBorder="1">
      <alignment vertical="center"/>
    </xf>
    <xf numFmtId="183" fontId="10" fillId="0" borderId="25" xfId="1" applyNumberFormat="1" applyFont="1" applyBorder="1">
      <alignment vertical="center"/>
    </xf>
    <xf numFmtId="0" fontId="24" fillId="5" borderId="12" xfId="0" applyFont="1" applyFill="1" applyBorder="1" applyAlignment="1">
      <alignment horizontal="center" vertical="center" wrapText="1"/>
    </xf>
    <xf numFmtId="0" fontId="28" fillId="2" borderId="0" xfId="15" applyFont="1" applyAlignment="1">
      <alignment vertical="center"/>
    </xf>
    <xf numFmtId="0" fontId="29" fillId="2" borderId="0" xfId="3" applyFont="1" applyAlignment="1">
      <alignment vertical="center"/>
    </xf>
    <xf numFmtId="0" fontId="28" fillId="2" borderId="0" xfId="3" applyFont="1" applyAlignment="1">
      <alignment vertical="center"/>
    </xf>
    <xf numFmtId="0" fontId="30" fillId="4" borderId="31" xfId="3" applyFont="1" applyFill="1" applyBorder="1" applyAlignment="1">
      <alignment horizontal="center" vertical="center" wrapText="1"/>
    </xf>
    <xf numFmtId="42" fontId="31" fillId="3" borderId="1" xfId="4" applyFont="1" applyFill="1" applyBorder="1" applyAlignment="1">
      <alignment horizontal="center" vertical="center" wrapText="1"/>
    </xf>
    <xf numFmtId="42" fontId="31" fillId="2" borderId="1" xfId="3" applyNumberFormat="1" applyFont="1" applyBorder="1" applyAlignment="1">
      <alignment horizontal="center" vertical="center" wrapText="1"/>
    </xf>
    <xf numFmtId="42" fontId="31" fillId="2" borderId="22" xfId="3" applyNumberFormat="1" applyFont="1" applyBorder="1" applyAlignment="1">
      <alignment horizontal="center" vertical="center" wrapText="1"/>
    </xf>
    <xf numFmtId="42" fontId="26" fillId="4" borderId="1" xfId="4" applyFont="1" applyFill="1" applyBorder="1" applyAlignment="1">
      <alignment horizontal="center" vertical="center"/>
    </xf>
    <xf numFmtId="42" fontId="32" fillId="2" borderId="0" xfId="15" applyNumberFormat="1" applyFont="1" applyAlignment="1">
      <alignment vertical="center"/>
    </xf>
    <xf numFmtId="42" fontId="25" fillId="2" borderId="17" xfId="2" applyFont="1" applyFill="1" applyBorder="1" applyAlignment="1">
      <alignment horizontal="center" vertical="center" wrapText="1"/>
    </xf>
    <xf numFmtId="42" fontId="25" fillId="2" borderId="1" xfId="2" applyFont="1" applyFill="1" applyBorder="1" applyAlignment="1">
      <alignment horizontal="center" vertical="center" wrapText="1"/>
    </xf>
    <xf numFmtId="183" fontId="10" fillId="0" borderId="37" xfId="1" applyNumberFormat="1" applyFont="1" applyBorder="1">
      <alignment vertical="center"/>
    </xf>
    <xf numFmtId="186" fontId="0" fillId="0" borderId="3" xfId="1" applyNumberFormat="1" applyFont="1" applyBorder="1" applyAlignment="1">
      <alignment horizontal="center" vertical="center"/>
    </xf>
    <xf numFmtId="186" fontId="0" fillId="0" borderId="5" xfId="1" applyNumberFormat="1" applyFont="1" applyBorder="1" applyAlignment="1">
      <alignment horizontal="center" vertical="center"/>
    </xf>
    <xf numFmtId="0" fontId="34" fillId="0" borderId="0" xfId="0" applyFont="1">
      <alignment vertical="center"/>
    </xf>
    <xf numFmtId="0" fontId="35" fillId="4" borderId="22" xfId="0" applyFont="1" applyFill="1" applyBorder="1" applyAlignment="1">
      <alignment horizontal="center" vertical="center"/>
    </xf>
    <xf numFmtId="0" fontId="37" fillId="2" borderId="0" xfId="3" applyFont="1"/>
    <xf numFmtId="0" fontId="38" fillId="0" borderId="0" xfId="0" applyFont="1" applyAlignment="1"/>
    <xf numFmtId="42" fontId="31" fillId="5" borderId="1" xfId="3" applyNumberFormat="1" applyFont="1" applyFill="1" applyBorder="1" applyAlignment="1">
      <alignment horizontal="center" vertical="center" wrapText="1"/>
    </xf>
    <xf numFmtId="42" fontId="25" fillId="2" borderId="32" xfId="2" applyFont="1" applyFill="1" applyBorder="1" applyAlignment="1">
      <alignment horizontal="center" vertical="center" wrapText="1"/>
    </xf>
    <xf numFmtId="0" fontId="40" fillId="0" borderId="1" xfId="0" applyFont="1" applyBorder="1" applyAlignment="1">
      <alignment horizontal="center" vertical="center"/>
    </xf>
    <xf numFmtId="0" fontId="39" fillId="0" borderId="0" xfId="0" applyFont="1" applyAlignment="1">
      <alignment horizontal="right" vertical="center"/>
    </xf>
    <xf numFmtId="41" fontId="39" fillId="0" borderId="0" xfId="1" applyFont="1" applyAlignment="1">
      <alignment horizontal="right" vertical="center"/>
    </xf>
    <xf numFmtId="0" fontId="39" fillId="0" borderId="0" xfId="0" applyFont="1" applyAlignment="1">
      <alignment horizontal="center" vertical="center"/>
    </xf>
    <xf numFmtId="0" fontId="42" fillId="8" borderId="1" xfId="3" applyFont="1" applyFill="1" applyBorder="1" applyAlignment="1">
      <alignment horizontal="center" vertical="center"/>
    </xf>
    <xf numFmtId="42" fontId="42" fillId="8" borderId="1" xfId="4" applyFont="1" applyFill="1" applyBorder="1" applyAlignment="1" applyProtection="1">
      <alignment horizontal="center" vertical="center" wrapText="1"/>
    </xf>
    <xf numFmtId="42" fontId="43" fillId="3" borderId="1" xfId="4" applyFont="1" applyFill="1" applyBorder="1" applyAlignment="1" applyProtection="1">
      <alignment horizontal="center" vertical="center" wrapText="1"/>
    </xf>
    <xf numFmtId="42" fontId="42" fillId="8" borderId="1" xfId="4" applyFont="1" applyFill="1" applyBorder="1" applyAlignment="1" applyProtection="1">
      <alignment horizontal="center" vertical="center"/>
    </xf>
    <xf numFmtId="185" fontId="42" fillId="8" borderId="16" xfId="4" applyNumberFormat="1" applyFont="1" applyFill="1" applyBorder="1" applyAlignment="1" applyProtection="1">
      <alignment horizontal="center" vertical="center" wrapText="1"/>
    </xf>
    <xf numFmtId="0" fontId="44" fillId="2" borderId="0" xfId="3" applyFont="1"/>
    <xf numFmtId="0" fontId="41" fillId="2" borderId="1" xfId="20" applyFont="1" applyBorder="1" applyAlignment="1">
      <alignment vertical="center" wrapText="1"/>
    </xf>
    <xf numFmtId="0" fontId="45" fillId="2" borderId="1" xfId="3" applyFont="1" applyBorder="1" applyAlignment="1">
      <alignment horizontal="center" vertical="center"/>
    </xf>
    <xf numFmtId="0" fontId="41" fillId="2" borderId="0" xfId="3" applyFont="1" applyAlignment="1">
      <alignment vertical="center"/>
    </xf>
    <xf numFmtId="0" fontId="35" fillId="0" borderId="1" xfId="0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48" fillId="0" borderId="1" xfId="0" applyFont="1" applyBorder="1" applyAlignment="1">
      <alignment horizontal="center" vertical="center"/>
    </xf>
    <xf numFmtId="41" fontId="48" fillId="0" borderId="1" xfId="1" applyFont="1" applyBorder="1" applyAlignment="1">
      <alignment horizontal="center" vertical="center"/>
    </xf>
    <xf numFmtId="42" fontId="49" fillId="2" borderId="0" xfId="3" applyNumberFormat="1" applyFont="1"/>
    <xf numFmtId="42" fontId="50" fillId="2" borderId="0" xfId="4" applyFont="1" applyBorder="1" applyAlignment="1">
      <alignment horizontal="center" vertical="center"/>
    </xf>
    <xf numFmtId="42" fontId="50" fillId="2" borderId="0" xfId="4" applyFont="1" applyFill="1" applyBorder="1" applyAlignment="1">
      <alignment horizontal="center" vertical="center" wrapText="1"/>
    </xf>
    <xf numFmtId="42" fontId="50" fillId="2" borderId="0" xfId="4" applyFont="1" applyAlignment="1">
      <alignment horizontal="center" vertical="center"/>
    </xf>
    <xf numFmtId="42" fontId="45" fillId="2" borderId="26" xfId="4" applyFont="1" applyBorder="1" applyAlignment="1">
      <alignment horizontal="center" vertical="center"/>
    </xf>
    <xf numFmtId="42" fontId="45" fillId="2" borderId="36" xfId="4" applyFont="1" applyFill="1" applyBorder="1" applyAlignment="1">
      <alignment horizontal="center" vertical="center" wrapText="1"/>
    </xf>
    <xf numFmtId="0" fontId="25" fillId="0" borderId="39" xfId="0" applyFont="1" applyBorder="1" applyAlignment="1">
      <alignment horizontal="center" vertical="center"/>
    </xf>
    <xf numFmtId="42" fontId="25" fillId="2" borderId="40" xfId="2" applyFont="1" applyFill="1" applyBorder="1" applyAlignment="1">
      <alignment horizontal="center" vertical="center" wrapText="1"/>
    </xf>
    <xf numFmtId="0" fontId="25" fillId="0" borderId="20" xfId="0" applyFont="1" applyBorder="1" applyAlignment="1">
      <alignment horizontal="center" vertical="center"/>
    </xf>
    <xf numFmtId="42" fontId="25" fillId="2" borderId="18" xfId="2" applyFont="1" applyFill="1" applyBorder="1" applyAlignment="1">
      <alignment horizontal="center" vertical="center" wrapText="1"/>
    </xf>
    <xf numFmtId="42" fontId="25" fillId="2" borderId="41" xfId="2" applyFont="1" applyFill="1" applyBorder="1" applyAlignment="1">
      <alignment horizontal="center" vertical="center" wrapText="1"/>
    </xf>
    <xf numFmtId="42" fontId="25" fillId="2" borderId="42" xfId="2" applyFont="1" applyFill="1" applyBorder="1" applyAlignment="1">
      <alignment horizontal="center" vertical="center" wrapText="1"/>
    </xf>
    <xf numFmtId="185" fontId="51" fillId="0" borderId="38" xfId="0" applyNumberFormat="1" applyFont="1" applyBorder="1" applyAlignment="1"/>
    <xf numFmtId="0" fontId="25" fillId="0" borderId="42" xfId="0" applyFont="1" applyBorder="1" applyAlignment="1">
      <alignment horizontal="center" vertical="center"/>
    </xf>
    <xf numFmtId="0" fontId="25" fillId="0" borderId="43" xfId="0" applyFont="1" applyBorder="1" applyAlignment="1">
      <alignment horizontal="center" vertical="center"/>
    </xf>
    <xf numFmtId="0" fontId="25" fillId="3" borderId="20" xfId="3" applyFont="1" applyFill="1" applyBorder="1" applyAlignment="1">
      <alignment horizontal="center" vertical="center"/>
    </xf>
    <xf numFmtId="0" fontId="25" fillId="3" borderId="18" xfId="3" applyFont="1" applyFill="1" applyBorder="1" applyAlignment="1">
      <alignment horizontal="center" vertical="center"/>
    </xf>
    <xf numFmtId="3" fontId="25" fillId="3" borderId="20" xfId="3" applyNumberFormat="1" applyFont="1" applyFill="1" applyBorder="1" applyAlignment="1">
      <alignment horizontal="center" vertical="center"/>
    </xf>
    <xf numFmtId="3" fontId="25" fillId="3" borderId="18" xfId="3" applyNumberFormat="1" applyFont="1" applyFill="1" applyBorder="1" applyAlignment="1">
      <alignment horizontal="center" vertical="center"/>
    </xf>
    <xf numFmtId="0" fontId="25" fillId="3" borderId="1" xfId="3" applyFont="1" applyFill="1" applyBorder="1" applyAlignment="1">
      <alignment horizontal="center" vertical="center"/>
    </xf>
    <xf numFmtId="0" fontId="27" fillId="2" borderId="1" xfId="15" applyFont="1" applyBorder="1" applyAlignment="1">
      <alignment horizontal="center" vertical="center"/>
    </xf>
    <xf numFmtId="0" fontId="26" fillId="4" borderId="27" xfId="3" applyFont="1" applyFill="1" applyBorder="1" applyAlignment="1">
      <alignment horizontal="distributed" vertical="center" indent="2"/>
    </xf>
    <xf numFmtId="0" fontId="30" fillId="2" borderId="28" xfId="3" applyFont="1" applyBorder="1"/>
    <xf numFmtId="0" fontId="26" fillId="4" borderId="29" xfId="3" applyFont="1" applyFill="1" applyBorder="1" applyAlignment="1">
      <alignment horizontal="center" vertical="center"/>
    </xf>
    <xf numFmtId="0" fontId="26" fillId="4" borderId="30" xfId="3" applyFont="1" applyFill="1" applyBorder="1" applyAlignment="1">
      <alignment horizontal="center" vertical="center"/>
    </xf>
    <xf numFmtId="0" fontId="26" fillId="4" borderId="28" xfId="3" applyFont="1" applyFill="1" applyBorder="1" applyAlignment="1">
      <alignment horizontal="center" vertical="center"/>
    </xf>
    <xf numFmtId="0" fontId="25" fillId="2" borderId="1" xfId="3" applyFont="1" applyBorder="1" applyAlignment="1">
      <alignment horizontal="center" vertical="center"/>
    </xf>
    <xf numFmtId="0" fontId="25" fillId="2" borderId="20" xfId="3" applyFont="1" applyBorder="1" applyAlignment="1">
      <alignment horizontal="center" vertical="center"/>
    </xf>
    <xf numFmtId="0" fontId="25" fillId="2" borderId="18" xfId="3" applyFont="1" applyBorder="1" applyAlignment="1">
      <alignment horizontal="center" vertical="center"/>
    </xf>
    <xf numFmtId="42" fontId="25" fillId="2" borderId="1" xfId="4" applyFont="1" applyFill="1" applyBorder="1" applyAlignment="1">
      <alignment horizontal="center" vertical="center"/>
    </xf>
    <xf numFmtId="184" fontId="25" fillId="2" borderId="1" xfId="4" applyNumberFormat="1" applyFont="1" applyFill="1" applyBorder="1" applyAlignment="1">
      <alignment horizontal="center" vertical="center"/>
    </xf>
    <xf numFmtId="0" fontId="25" fillId="2" borderId="33" xfId="3" applyFont="1" applyBorder="1" applyAlignment="1">
      <alignment horizontal="center" vertical="center" wrapText="1"/>
    </xf>
    <xf numFmtId="0" fontId="25" fillId="2" borderId="34" xfId="3" applyFont="1" applyBorder="1" applyAlignment="1">
      <alignment horizontal="center" vertical="center" wrapText="1"/>
    </xf>
    <xf numFmtId="0" fontId="25" fillId="2" borderId="33" xfId="3" applyFont="1" applyBorder="1" applyAlignment="1">
      <alignment horizontal="center" vertical="center"/>
    </xf>
    <xf numFmtId="0" fontId="25" fillId="2" borderId="34" xfId="3" applyFont="1" applyBorder="1" applyAlignment="1">
      <alignment horizontal="center" vertical="center"/>
    </xf>
    <xf numFmtId="0" fontId="25" fillId="2" borderId="35" xfId="3" applyFont="1" applyBorder="1" applyAlignment="1">
      <alignment horizontal="center" vertical="center"/>
    </xf>
    <xf numFmtId="42" fontId="25" fillId="2" borderId="33" xfId="4" applyFont="1" applyFill="1" applyBorder="1" applyAlignment="1">
      <alignment horizontal="center" vertical="center"/>
    </xf>
    <xf numFmtId="42" fontId="25" fillId="2" borderId="34" xfId="4" applyFont="1" applyFill="1" applyBorder="1" applyAlignment="1">
      <alignment horizontal="center" vertical="center"/>
    </xf>
    <xf numFmtId="0" fontId="25" fillId="2" borderId="20" xfId="3" applyFont="1" applyBorder="1" applyAlignment="1">
      <alignment horizontal="center" vertical="center" wrapText="1"/>
    </xf>
    <xf numFmtId="0" fontId="25" fillId="2" borderId="18" xfId="3" applyFont="1" applyBorder="1" applyAlignment="1">
      <alignment horizontal="center" vertical="center" wrapText="1"/>
    </xf>
    <xf numFmtId="42" fontId="25" fillId="2" borderId="20" xfId="4" applyFont="1" applyFill="1" applyBorder="1" applyAlignment="1">
      <alignment horizontal="center" vertical="center"/>
    </xf>
    <xf numFmtId="42" fontId="25" fillId="2" borderId="18" xfId="4" applyFont="1" applyFill="1" applyBorder="1" applyAlignment="1">
      <alignment horizontal="center" vertical="center"/>
    </xf>
    <xf numFmtId="0" fontId="25" fillId="5" borderId="20" xfId="3" applyFont="1" applyFill="1" applyBorder="1" applyAlignment="1">
      <alignment horizontal="center" vertical="center"/>
    </xf>
    <xf numFmtId="0" fontId="25" fillId="5" borderId="18" xfId="3" applyFont="1" applyFill="1" applyBorder="1" applyAlignment="1">
      <alignment horizontal="center" vertical="center"/>
    </xf>
    <xf numFmtId="42" fontId="25" fillId="5" borderId="20" xfId="4" applyFont="1" applyFill="1" applyBorder="1" applyAlignment="1">
      <alignment horizontal="center" vertical="center"/>
    </xf>
    <xf numFmtId="42" fontId="25" fillId="5" borderId="18" xfId="4" applyFont="1" applyFill="1" applyBorder="1" applyAlignment="1">
      <alignment horizontal="center" vertical="center"/>
    </xf>
    <xf numFmtId="0" fontId="26" fillId="4" borderId="1" xfId="3" applyFont="1" applyFill="1" applyBorder="1" applyAlignment="1">
      <alignment horizontal="center" vertical="center"/>
    </xf>
    <xf numFmtId="41" fontId="26" fillId="4" borderId="1" xfId="12" applyFont="1" applyFill="1" applyBorder="1" applyAlignment="1">
      <alignment vertical="center"/>
    </xf>
    <xf numFmtId="41" fontId="26" fillId="4" borderId="1" xfId="12" applyFont="1" applyFill="1" applyBorder="1" applyAlignment="1">
      <alignment horizontal="center" vertical="center"/>
    </xf>
    <xf numFmtId="182" fontId="26" fillId="4" borderId="1" xfId="4" applyNumberFormat="1" applyFont="1" applyFill="1" applyBorder="1" applyAlignment="1">
      <alignment horizontal="center" vertical="center"/>
    </xf>
    <xf numFmtId="0" fontId="31" fillId="5" borderId="1" xfId="3" applyFont="1" applyFill="1" applyBorder="1" applyAlignment="1">
      <alignment horizontal="center" vertical="center" wrapText="1"/>
    </xf>
    <xf numFmtId="0" fontId="31" fillId="5" borderId="1" xfId="3" applyFont="1" applyFill="1" applyBorder="1" applyAlignment="1">
      <alignment horizontal="center" vertical="center"/>
    </xf>
    <xf numFmtId="42" fontId="31" fillId="5" borderId="1" xfId="4" applyFont="1" applyFill="1" applyBorder="1" applyAlignment="1">
      <alignment horizontal="center" vertical="center"/>
    </xf>
    <xf numFmtId="179" fontId="22" fillId="3" borderId="20" xfId="1" applyNumberFormat="1" applyFont="1" applyFill="1" applyBorder="1" applyAlignment="1">
      <alignment horizontal="center" vertical="center"/>
    </xf>
    <xf numFmtId="179" fontId="22" fillId="3" borderId="21" xfId="1" applyNumberFormat="1" applyFont="1" applyFill="1" applyBorder="1" applyAlignment="1">
      <alignment horizontal="center" vertical="center"/>
    </xf>
    <xf numFmtId="179" fontId="22" fillId="3" borderId="18" xfId="1" applyNumberFormat="1" applyFont="1" applyFill="1" applyBorder="1" applyAlignment="1">
      <alignment horizontal="center" vertical="center"/>
    </xf>
    <xf numFmtId="0" fontId="46" fillId="9" borderId="0" xfId="3" applyFont="1" applyFill="1" applyAlignment="1">
      <alignment horizontal="center" vertical="center"/>
    </xf>
    <xf numFmtId="0" fontId="25" fillId="0" borderId="44" xfId="0" applyFont="1" applyBorder="1" applyAlignment="1">
      <alignment horizontal="center" vertical="center"/>
    </xf>
    <xf numFmtId="42" fontId="25" fillId="2" borderId="45" xfId="2" applyFont="1" applyFill="1" applyBorder="1" applyAlignment="1">
      <alignment horizontal="center" vertical="center" wrapText="1"/>
    </xf>
    <xf numFmtId="42" fontId="25" fillId="2" borderId="46" xfId="2" applyFont="1" applyFill="1" applyBorder="1" applyAlignment="1">
      <alignment horizontal="center" vertical="center" wrapText="1"/>
    </xf>
    <xf numFmtId="0" fontId="25" fillId="0" borderId="47" xfId="0" applyFont="1" applyBorder="1" applyAlignment="1">
      <alignment horizontal="center" vertical="center"/>
    </xf>
    <xf numFmtId="0" fontId="25" fillId="0" borderId="48" xfId="0" applyFont="1" applyBorder="1" applyAlignment="1">
      <alignment horizontal="center" vertical="center"/>
    </xf>
    <xf numFmtId="42" fontId="25" fillId="2" borderId="49" xfId="2" applyFont="1" applyFill="1" applyBorder="1" applyAlignment="1">
      <alignment horizontal="center" vertical="center" wrapText="1"/>
    </xf>
    <xf numFmtId="0" fontId="25" fillId="0" borderId="50" xfId="0" applyFont="1" applyBorder="1" applyAlignment="1">
      <alignment horizontal="center" vertical="center"/>
    </xf>
    <xf numFmtId="42" fontId="25" fillId="2" borderId="51" xfId="2" applyFont="1" applyFill="1" applyBorder="1" applyAlignment="1">
      <alignment horizontal="center" vertical="center" wrapText="1"/>
    </xf>
    <xf numFmtId="0" fontId="4" fillId="0" borderId="0" xfId="0" applyNumberFormat="1" applyFont="1" applyAlignment="1"/>
  </cellXfs>
  <cellStyles count="21">
    <cellStyle name="Hyperlink 2" xfId="20" xr:uid="{120775B8-42E6-4FF0-B9E0-5DF10523311F}"/>
    <cellStyle name="백분율 2" xfId="14" xr:uid="{613F777B-3500-4AF0-B895-E7F7DEE4ADA2}"/>
    <cellStyle name="쉼표 [0]" xfId="1" builtinId="6"/>
    <cellStyle name="쉼표 [0] 10" xfId="7" xr:uid="{2567FECE-A2B1-4E09-970C-BAA16F7163F0}"/>
    <cellStyle name="쉼표 [0] 2" xfId="5" xr:uid="{93E31630-47FA-4F78-AD6F-B707D20D982F}"/>
    <cellStyle name="쉼표 [0] 2 2" xfId="12" xr:uid="{7C618CCA-2EFE-4538-A553-77C066481225}"/>
    <cellStyle name="통화 [0]" xfId="2" builtinId="7"/>
    <cellStyle name="통화 [0] 2" xfId="4" xr:uid="{BDFD6542-D311-45CE-9118-2366D42BEE32}"/>
    <cellStyle name="통화 [0] 2 2" xfId="11" xr:uid="{68194CC2-4956-45CB-936B-D82FC1CE5240}"/>
    <cellStyle name="통화 [0] 2 3" xfId="19" xr:uid="{D5A1DCF5-C4A7-4933-A394-93E18B76054D}"/>
    <cellStyle name="표준" xfId="0" builtinId="0"/>
    <cellStyle name="표준 153" xfId="6" xr:uid="{5EF0727E-FBD0-424C-8F5A-89DF272C18DA}"/>
    <cellStyle name="표준 18 4" xfId="16" xr:uid="{37EC3B4B-6E5F-439F-A0C3-C40D2EA42EB5}"/>
    <cellStyle name="표준 2" xfId="3" xr:uid="{8BE568B7-7513-49DF-8CF1-F4105C9B31C7}"/>
    <cellStyle name="표준 2 2 2" xfId="10" xr:uid="{418DC714-2946-419C-BB2A-A0425052C9AD}"/>
    <cellStyle name="표준 2 4" xfId="15" xr:uid="{4B76795B-6FC4-4597-B97C-8A9FDB97AE80}"/>
    <cellStyle name="표준 3" xfId="9" xr:uid="{00000000-0005-0000-0000-000035000000}"/>
    <cellStyle name="표준 3 2" xfId="8" xr:uid="{5635EBE0-EF00-4292-96DA-1982EEF37153}"/>
    <cellStyle name="표준 4" xfId="17" xr:uid="{0D1C3ED2-D481-4B85-AB97-8191D51C61FD}"/>
    <cellStyle name="표준 5" xfId="18" xr:uid="{685ACC88-F30C-4324-8B7E-D97D51538A90}"/>
    <cellStyle name="하이퍼링크 2" xfId="13" xr:uid="{B5BF1866-4F65-44EC-805F-F06478EE6D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FFEDB-B93C-4067-AB70-6F8B94477349}">
  <dimension ref="A1:J15"/>
  <sheetViews>
    <sheetView zoomScale="85" zoomScaleNormal="85" workbookViewId="0">
      <selection activeCell="A2" sqref="A2"/>
    </sheetView>
  </sheetViews>
  <sheetFormatPr defaultColWidth="18.625" defaultRowHeight="12" x14ac:dyDescent="0.3"/>
  <cols>
    <col min="1" max="16384" width="18.625" style="59"/>
  </cols>
  <sheetData>
    <row r="1" spans="1:10" ht="24.95" customHeight="1" x14ac:dyDescent="0.3">
      <c r="A1" s="116" t="s">
        <v>147</v>
      </c>
      <c r="B1" s="116"/>
      <c r="C1" s="116"/>
      <c r="D1" s="116"/>
      <c r="E1" s="116"/>
      <c r="F1" s="116"/>
      <c r="G1" s="116"/>
      <c r="H1" s="116"/>
      <c r="I1" s="116"/>
      <c r="J1" s="59">
        <v>1152163</v>
      </c>
    </row>
    <row r="2" spans="1:10" s="61" customFormat="1" ht="12.75" thickBot="1" x14ac:dyDescent="0.35">
      <c r="A2" s="60" t="s">
        <v>75</v>
      </c>
    </row>
    <row r="3" spans="1:10" s="61" customFormat="1" ht="33.75" customHeight="1" x14ac:dyDescent="0.3">
      <c r="A3" s="117" t="s">
        <v>76</v>
      </c>
      <c r="B3" s="118"/>
      <c r="C3" s="119" t="s">
        <v>77</v>
      </c>
      <c r="D3" s="120"/>
      <c r="E3" s="119" t="s">
        <v>78</v>
      </c>
      <c r="F3" s="121"/>
      <c r="G3" s="119" t="s">
        <v>79</v>
      </c>
      <c r="H3" s="121"/>
      <c r="I3" s="62" t="s">
        <v>80</v>
      </c>
    </row>
    <row r="4" spans="1:10" s="61" customFormat="1" ht="31.5" customHeight="1" x14ac:dyDescent="0.3">
      <c r="A4" s="111" t="s">
        <v>91</v>
      </c>
      <c r="B4" s="112"/>
      <c r="C4" s="111">
        <v>0</v>
      </c>
      <c r="D4" s="112"/>
      <c r="E4" s="113"/>
      <c r="F4" s="114"/>
      <c r="G4" s="115"/>
      <c r="H4" s="115"/>
      <c r="I4" s="63">
        <f>LIST!P3</f>
        <v>1911230</v>
      </c>
    </row>
    <row r="5" spans="1:10" s="61" customFormat="1" ht="31.5" customHeight="1" x14ac:dyDescent="0.3">
      <c r="A5" s="122" t="s">
        <v>92</v>
      </c>
      <c r="B5" s="122"/>
      <c r="C5" s="123">
        <f>I5/G5</f>
        <v>87</v>
      </c>
      <c r="D5" s="124"/>
      <c r="E5" s="122"/>
      <c r="F5" s="122"/>
      <c r="G5" s="125">
        <v>4870</v>
      </c>
      <c r="H5" s="125"/>
      <c r="I5" s="64">
        <f>LIST!Q3</f>
        <v>423690</v>
      </c>
    </row>
    <row r="6" spans="1:10" s="61" customFormat="1" ht="31.5" customHeight="1" x14ac:dyDescent="0.3">
      <c r="A6" s="122" t="s">
        <v>93</v>
      </c>
      <c r="B6" s="122"/>
      <c r="C6" s="123">
        <v>0</v>
      </c>
      <c r="D6" s="124"/>
      <c r="E6" s="122"/>
      <c r="F6" s="122"/>
      <c r="G6" s="126">
        <v>1372.7</v>
      </c>
      <c r="H6" s="126"/>
      <c r="I6" s="64">
        <f>SUM(E6*G6)*C6</f>
        <v>0</v>
      </c>
    </row>
    <row r="7" spans="1:10" s="61" customFormat="1" ht="31.5" customHeight="1" x14ac:dyDescent="0.3">
      <c r="A7" s="127" t="s">
        <v>94</v>
      </c>
      <c r="B7" s="128"/>
      <c r="C7" s="129">
        <f>I7/G7</f>
        <v>27</v>
      </c>
      <c r="D7" s="130"/>
      <c r="E7" s="131"/>
      <c r="F7" s="130"/>
      <c r="G7" s="132">
        <v>1500</v>
      </c>
      <c r="H7" s="133"/>
      <c r="I7" s="65">
        <f>LIST!R3</f>
        <v>40500</v>
      </c>
    </row>
    <row r="8" spans="1:10" s="61" customFormat="1" ht="31.5" customHeight="1" x14ac:dyDescent="0.3">
      <c r="A8" s="138" t="s">
        <v>96</v>
      </c>
      <c r="B8" s="139"/>
      <c r="C8" s="138">
        <f>I8/G8</f>
        <v>0</v>
      </c>
      <c r="D8" s="139"/>
      <c r="E8" s="138"/>
      <c r="F8" s="139"/>
      <c r="G8" s="140">
        <v>2500</v>
      </c>
      <c r="H8" s="141"/>
      <c r="I8" s="65">
        <f>LIST!T3</f>
        <v>0</v>
      </c>
    </row>
    <row r="9" spans="1:10" s="61" customFormat="1" ht="34.5" customHeight="1" x14ac:dyDescent="0.3">
      <c r="A9" s="134" t="s">
        <v>95</v>
      </c>
      <c r="B9" s="135"/>
      <c r="C9" s="123"/>
      <c r="D9" s="124"/>
      <c r="E9" s="123"/>
      <c r="F9" s="124"/>
      <c r="G9" s="136"/>
      <c r="H9" s="137"/>
      <c r="I9" s="65">
        <f>LIST!U3</f>
        <v>46200</v>
      </c>
    </row>
    <row r="10" spans="1:10" s="61" customFormat="1" ht="31.5" customHeight="1" x14ac:dyDescent="0.3">
      <c r="A10" s="122" t="s">
        <v>97</v>
      </c>
      <c r="B10" s="122"/>
      <c r="C10" s="122"/>
      <c r="D10" s="122"/>
      <c r="E10" s="122"/>
      <c r="F10" s="122"/>
      <c r="G10" s="125"/>
      <c r="H10" s="125"/>
      <c r="I10" s="64">
        <f>LIST!S3</f>
        <v>0</v>
      </c>
    </row>
    <row r="11" spans="1:10" s="61" customFormat="1" ht="31.5" customHeight="1" x14ac:dyDescent="0.3">
      <c r="A11" s="122" t="s">
        <v>98</v>
      </c>
      <c r="B11" s="122"/>
      <c r="C11" s="122">
        <v>0</v>
      </c>
      <c r="D11" s="122"/>
      <c r="E11" s="122"/>
      <c r="F11" s="122"/>
      <c r="G11" s="125"/>
      <c r="H11" s="125"/>
      <c r="I11" s="64">
        <f>LIST!V3</f>
        <v>0</v>
      </c>
    </row>
    <row r="12" spans="1:10" s="61" customFormat="1" ht="35.25" customHeight="1" x14ac:dyDescent="0.3">
      <c r="A12" s="146" t="s">
        <v>129</v>
      </c>
      <c r="B12" s="147"/>
      <c r="C12" s="147" t="s">
        <v>131</v>
      </c>
      <c r="D12" s="147"/>
      <c r="E12" s="147"/>
      <c r="F12" s="147"/>
      <c r="G12" s="148"/>
      <c r="H12" s="148"/>
      <c r="I12" s="77">
        <f>LIST!W3</f>
        <v>67000</v>
      </c>
    </row>
    <row r="13" spans="1:10" s="61" customFormat="1" ht="33.75" customHeight="1" x14ac:dyDescent="0.3">
      <c r="A13" s="142" t="s">
        <v>81</v>
      </c>
      <c r="B13" s="142"/>
      <c r="C13" s="143"/>
      <c r="D13" s="143"/>
      <c r="E13" s="144"/>
      <c r="F13" s="144"/>
      <c r="G13" s="145" t="s">
        <v>82</v>
      </c>
      <c r="H13" s="145"/>
      <c r="I13" s="66">
        <f>SUM(I4:I12)</f>
        <v>2488620</v>
      </c>
    </row>
    <row r="15" spans="1:10" x14ac:dyDescent="0.3">
      <c r="I15" s="67"/>
    </row>
  </sheetData>
  <mergeCells count="45">
    <mergeCell ref="A11:B11"/>
    <mergeCell ref="C11:D11"/>
    <mergeCell ref="E11:F11"/>
    <mergeCell ref="G11:H11"/>
    <mergeCell ref="A13:B13"/>
    <mergeCell ref="C13:D13"/>
    <mergeCell ref="E13:F13"/>
    <mergeCell ref="G13:H13"/>
    <mergeCell ref="A12:B12"/>
    <mergeCell ref="C12:D12"/>
    <mergeCell ref="E12:F12"/>
    <mergeCell ref="G12:H12"/>
    <mergeCell ref="A7:B7"/>
    <mergeCell ref="C7:D7"/>
    <mergeCell ref="E7:F7"/>
    <mergeCell ref="G7:H7"/>
    <mergeCell ref="A10:B10"/>
    <mergeCell ref="C10:D10"/>
    <mergeCell ref="E10:F10"/>
    <mergeCell ref="G10:H10"/>
    <mergeCell ref="A9:B9"/>
    <mergeCell ref="C9:D9"/>
    <mergeCell ref="E9:F9"/>
    <mergeCell ref="G9:H9"/>
    <mergeCell ref="A8:B8"/>
    <mergeCell ref="C8:D8"/>
    <mergeCell ref="E8:F8"/>
    <mergeCell ref="G8:H8"/>
    <mergeCell ref="A5:B5"/>
    <mergeCell ref="C5:D5"/>
    <mergeCell ref="E5:F5"/>
    <mergeCell ref="G5:H5"/>
    <mergeCell ref="A6:B6"/>
    <mergeCell ref="C6:D6"/>
    <mergeCell ref="E6:F6"/>
    <mergeCell ref="G6:H6"/>
    <mergeCell ref="A4:B4"/>
    <mergeCell ref="C4:D4"/>
    <mergeCell ref="E4:F4"/>
    <mergeCell ref="G4:H4"/>
    <mergeCell ref="A1:I1"/>
    <mergeCell ref="A3:B3"/>
    <mergeCell ref="C3:D3"/>
    <mergeCell ref="E3:F3"/>
    <mergeCell ref="G3:H3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1:BG91"/>
  <sheetViews>
    <sheetView showGridLines="0" tabSelected="1" topLeftCell="O54" zoomScale="85" zoomScaleNormal="85" workbookViewId="0">
      <selection activeCell="AF5" sqref="AF5:AF91"/>
    </sheetView>
  </sheetViews>
  <sheetFormatPr defaultColWidth="8.75" defaultRowHeight="15" outlineLevelCol="1" x14ac:dyDescent="0.3"/>
  <cols>
    <col min="1" max="1" width="3" style="24" customWidth="1"/>
    <col min="2" max="3" width="7.5" style="24" customWidth="1"/>
    <col min="4" max="4" width="9.75" style="24" bestFit="1" customWidth="1"/>
    <col min="5" max="5" width="12" style="24" bestFit="1" customWidth="1"/>
    <col min="6" max="6" width="12.5" style="24" bestFit="1" customWidth="1"/>
    <col min="7" max="7" width="9" style="24" bestFit="1" customWidth="1"/>
    <col min="8" max="8" width="18.875" style="24" customWidth="1"/>
    <col min="9" max="9" width="8.125" style="24" bestFit="1" customWidth="1"/>
    <col min="10" max="10" width="5.25" style="24" bestFit="1" customWidth="1"/>
    <col min="11" max="11" width="7.125" style="24" bestFit="1" customWidth="1"/>
    <col min="12" max="12" width="6.25" style="24" customWidth="1"/>
    <col min="13" max="13" width="6.25" style="24" bestFit="1" customWidth="1"/>
    <col min="14" max="14" width="6.25" style="24" customWidth="1"/>
    <col min="15" max="15" width="12.375" style="24" customWidth="1"/>
    <col min="16" max="16" width="14.25" style="24" bestFit="1" customWidth="1"/>
    <col min="17" max="17" width="14.375" style="24" customWidth="1"/>
    <col min="18" max="20" width="12.75" style="24" customWidth="1"/>
    <col min="21" max="21" width="18" style="24" customWidth="1"/>
    <col min="22" max="24" width="12.75" style="24" customWidth="1"/>
    <col min="25" max="25" width="2.875" style="24" customWidth="1"/>
    <col min="26" max="26" width="9.375" style="24" customWidth="1" outlineLevel="1"/>
    <col min="27" max="27" width="8.75" style="24" customWidth="1" outlineLevel="1"/>
    <col min="28" max="28" width="12" style="24" customWidth="1" outlineLevel="1"/>
    <col min="29" max="29" width="13.125" style="24" bestFit="1" customWidth="1" outlineLevel="1"/>
    <col min="30" max="30" width="8.75" style="24" customWidth="1" outlineLevel="1"/>
    <col min="31" max="31" width="11" style="24" customWidth="1" outlineLevel="1"/>
    <col min="32" max="32" width="8.875" style="24" customWidth="1" outlineLevel="1"/>
    <col min="33" max="33" width="21.5" style="24" customWidth="1" outlineLevel="1"/>
    <col min="34" max="37" width="8.75" style="24" customWidth="1" outlineLevel="1"/>
    <col min="38" max="38" width="14.75" style="24" customWidth="1" outlineLevel="1"/>
    <col min="39" max="49" width="8.75" style="24" customWidth="1" outlineLevel="1"/>
    <col min="50" max="50" width="13.875" style="25" customWidth="1" outlineLevel="1"/>
    <col min="51" max="51" width="8.75" style="24" customWidth="1" outlineLevel="1"/>
    <col min="52" max="52" width="19.75" style="25" customWidth="1" outlineLevel="1"/>
    <col min="53" max="59" width="8.75" style="24" customWidth="1" outlineLevel="1"/>
    <col min="60" max="16384" width="8.75" style="24"/>
  </cols>
  <sheetData>
    <row r="1" spans="2:59" x14ac:dyDescent="0.3">
      <c r="U1" s="80"/>
      <c r="V1" s="81"/>
      <c r="W1" s="82"/>
      <c r="X1" s="81"/>
      <c r="Z1" s="59">
        <v>1152163</v>
      </c>
      <c r="AC1" s="73"/>
    </row>
    <row r="2" spans="2:59" x14ac:dyDescent="0.3">
      <c r="X2" s="48"/>
    </row>
    <row r="3" spans="2:59" ht="15.75" x14ac:dyDescent="0.3">
      <c r="B3" s="149" t="s">
        <v>0</v>
      </c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1"/>
      <c r="P3" s="54">
        <f>SUBTOTAL(9,P5:P6960)</f>
        <v>1911230</v>
      </c>
      <c r="Q3" s="54">
        <f t="shared" ref="Q3:X3" si="0">SUBTOTAL(9,Q5:Q6960)</f>
        <v>423690</v>
      </c>
      <c r="R3" s="54">
        <f t="shared" si="0"/>
        <v>40500</v>
      </c>
      <c r="S3" s="54">
        <f t="shared" si="0"/>
        <v>0</v>
      </c>
      <c r="T3" s="54">
        <f t="shared" si="0"/>
        <v>0</v>
      </c>
      <c r="U3" s="54">
        <f t="shared" si="0"/>
        <v>46200</v>
      </c>
      <c r="V3" s="54">
        <f t="shared" si="0"/>
        <v>0</v>
      </c>
      <c r="W3" s="54">
        <f t="shared" si="0"/>
        <v>67000</v>
      </c>
      <c r="X3" s="54">
        <f t="shared" si="0"/>
        <v>2488620</v>
      </c>
      <c r="Z3" s="26" t="s">
        <v>1</v>
      </c>
    </row>
    <row r="4" spans="2:59" s="40" customFormat="1" ht="94.15" customHeight="1" thickBot="1" x14ac:dyDescent="0.25">
      <c r="B4" s="39" t="s">
        <v>2</v>
      </c>
      <c r="C4" s="39" t="s">
        <v>72</v>
      </c>
      <c r="D4" s="39" t="s">
        <v>3</v>
      </c>
      <c r="E4" s="39" t="s">
        <v>4</v>
      </c>
      <c r="F4" s="39" t="s">
        <v>5</v>
      </c>
      <c r="G4" s="39" t="s">
        <v>6</v>
      </c>
      <c r="H4" s="39" t="s">
        <v>7</v>
      </c>
      <c r="I4" s="39" t="s">
        <v>8</v>
      </c>
      <c r="J4" s="39" t="s">
        <v>9</v>
      </c>
      <c r="K4" s="39" t="s">
        <v>10</v>
      </c>
      <c r="L4" s="39" t="s">
        <v>11</v>
      </c>
      <c r="M4" s="39" t="s">
        <v>12</v>
      </c>
      <c r="N4" s="39" t="s">
        <v>71</v>
      </c>
      <c r="O4" s="39" t="s">
        <v>5</v>
      </c>
      <c r="P4" s="39" t="s">
        <v>111</v>
      </c>
      <c r="Q4" s="51" t="s">
        <v>112</v>
      </c>
      <c r="R4" s="58" t="s">
        <v>113</v>
      </c>
      <c r="S4" s="44" t="s">
        <v>13</v>
      </c>
      <c r="T4" s="44" t="s">
        <v>73</v>
      </c>
      <c r="U4" s="46" t="s">
        <v>114</v>
      </c>
      <c r="V4" s="45" t="s">
        <v>70</v>
      </c>
      <c r="W4" s="52" t="s">
        <v>83</v>
      </c>
      <c r="X4" s="47" t="s">
        <v>14</v>
      </c>
      <c r="Z4" s="41" t="s">
        <v>15</v>
      </c>
      <c r="AA4" s="41" t="s">
        <v>16</v>
      </c>
      <c r="AB4" s="41" t="s">
        <v>17</v>
      </c>
      <c r="AC4" s="41" t="s">
        <v>18</v>
      </c>
      <c r="AD4" s="41" t="s">
        <v>19</v>
      </c>
      <c r="AE4" s="41" t="s">
        <v>20</v>
      </c>
      <c r="AF4" s="41" t="s">
        <v>21</v>
      </c>
      <c r="AG4" s="41" t="s">
        <v>22</v>
      </c>
      <c r="AH4" s="41" t="s">
        <v>23</v>
      </c>
      <c r="AI4" s="41" t="s">
        <v>24</v>
      </c>
      <c r="AJ4" s="41" t="s">
        <v>25</v>
      </c>
      <c r="AK4" s="42" t="s">
        <v>26</v>
      </c>
      <c r="AL4" s="41" t="s">
        <v>27</v>
      </c>
      <c r="AM4" s="42" t="s">
        <v>28</v>
      </c>
      <c r="AN4" s="41" t="s">
        <v>29</v>
      </c>
      <c r="AO4" s="41" t="s">
        <v>30</v>
      </c>
      <c r="AP4" s="41" t="s">
        <v>31</v>
      </c>
      <c r="AQ4" s="41" t="s">
        <v>32</v>
      </c>
      <c r="AR4" s="41" t="s">
        <v>33</v>
      </c>
      <c r="AS4" s="41" t="s">
        <v>34</v>
      </c>
      <c r="AT4" s="41" t="s">
        <v>35</v>
      </c>
      <c r="AU4" s="41" t="s">
        <v>36</v>
      </c>
      <c r="AV4" s="41" t="s">
        <v>37</v>
      </c>
      <c r="AW4" s="41" t="s">
        <v>38</v>
      </c>
      <c r="AX4" s="43" t="s">
        <v>39</v>
      </c>
      <c r="AY4" s="41" t="s">
        <v>40</v>
      </c>
      <c r="AZ4" s="43" t="s">
        <v>41</v>
      </c>
      <c r="BA4" s="41" t="s">
        <v>42</v>
      </c>
      <c r="BB4" s="41" t="s">
        <v>43</v>
      </c>
      <c r="BC4" s="41" t="s">
        <v>44</v>
      </c>
      <c r="BD4" s="41" t="s">
        <v>45</v>
      </c>
      <c r="BE4" s="41" t="s">
        <v>46</v>
      </c>
      <c r="BF4" s="41" t="s">
        <v>47</v>
      </c>
      <c r="BG4" s="41"/>
    </row>
    <row r="5" spans="2:59" ht="15.75" thickTop="1" x14ac:dyDescent="0.25">
      <c r="B5" s="23">
        <v>1</v>
      </c>
      <c r="C5" s="23" t="str">
        <f>AA5</f>
        <v>LHR</v>
      </c>
      <c r="D5" s="23" t="str">
        <f t="shared" ref="D5:D55" si="1">Z5</f>
        <v>2025-08-03</v>
      </c>
      <c r="E5" s="23" t="str">
        <f t="shared" ref="E5:E42" si="2">AB5</f>
        <v>99431913744</v>
      </c>
      <c r="F5" s="23" t="str">
        <f t="shared" ref="F5:F42" si="3">AC5</f>
        <v>PGB250001977</v>
      </c>
      <c r="G5" s="23" t="str">
        <f t="shared" ref="G5:G42" si="4">AD5</f>
        <v>구송준</v>
      </c>
      <c r="H5" s="23" t="str">
        <f t="shared" ref="H5:H42" si="5">AL5</f>
        <v>목록(Manifest)</v>
      </c>
      <c r="I5" s="23">
        <f t="shared" ref="I5:I42" si="6">AM5</f>
        <v>68.709999999999994</v>
      </c>
      <c r="J5" s="23">
        <f t="shared" ref="J5:J42" si="7">AH5</f>
        <v>1</v>
      </c>
      <c r="K5" s="49">
        <f t="shared" ref="K5:K42" si="8">AI5</f>
        <v>0.5</v>
      </c>
      <c r="L5" s="49">
        <f t="shared" ref="L5:L42" si="9">AJ5</f>
        <v>1.1000000000000001</v>
      </c>
      <c r="M5" s="49">
        <v>0.5</v>
      </c>
      <c r="N5" s="49">
        <f t="shared" ref="N5:N42" si="10">CEILING(M5,0.5)</f>
        <v>0.5</v>
      </c>
      <c r="O5" s="30" t="str">
        <f t="shared" ref="O5:O42" si="11">AC5</f>
        <v>PGB250001977</v>
      </c>
      <c r="P5" s="55">
        <f>IF(C5="LHR",9890+(N5-0.5)/0.5*2840,0)</f>
        <v>9890</v>
      </c>
      <c r="Q5" s="70">
        <f>IF(C5="LHR",4870,0)</f>
        <v>4870</v>
      </c>
      <c r="R5" s="57">
        <f>VLOOKUP(H5,MAPPING!$B$3:$D$10,3,0)</f>
        <v>0</v>
      </c>
      <c r="S5" s="57">
        <f>(IF(VLOOKUP(VLOOKUP(AM5,MAPPING!$B$13:$D$18,2,1),MAPPING!$C$13:$E$18,2,0)=7000,0,VLOOKUP(VLOOKUP(AM5,MAPPING!$B$13:$D$18,2,1),MAPPING!$C$13:$E$18,2,0)))</f>
        <v>0</v>
      </c>
      <c r="T5" s="57">
        <f t="shared" ref="T5:T68" si="12">2500*(J5-1)</f>
        <v>0</v>
      </c>
      <c r="U5" s="56">
        <f>(J5*VLOOKUP(M5/J5,MAPPING!$B$20:$C$27,2,10))</f>
        <v>0</v>
      </c>
      <c r="V5" s="53">
        <v>0</v>
      </c>
      <c r="W5" s="56">
        <f>영국현지발생비용!J31</f>
        <v>67000</v>
      </c>
      <c r="X5" s="56">
        <f>SUM(P5:W5)</f>
        <v>81760</v>
      </c>
      <c r="Y5" s="29"/>
      <c r="Z5" s="1" t="s">
        <v>148</v>
      </c>
      <c r="AA5" s="1" t="s">
        <v>115</v>
      </c>
      <c r="AB5" s="1" t="s">
        <v>149</v>
      </c>
      <c r="AC5" s="1" t="s">
        <v>150</v>
      </c>
      <c r="AD5" s="1" t="s">
        <v>151</v>
      </c>
      <c r="AE5" s="1" t="s">
        <v>152</v>
      </c>
      <c r="AF5" s="161">
        <v>14055</v>
      </c>
      <c r="AG5" s="1" t="s">
        <v>48</v>
      </c>
      <c r="AH5" s="27">
        <v>1</v>
      </c>
      <c r="AI5" s="28">
        <v>0.5</v>
      </c>
      <c r="AJ5" s="28">
        <v>1.1000000000000001</v>
      </c>
      <c r="AK5" s="28">
        <v>1.1000000000000001</v>
      </c>
      <c r="AL5" s="1" t="s">
        <v>49</v>
      </c>
      <c r="AM5" s="28">
        <v>68.709999999999994</v>
      </c>
      <c r="AN5" s="1" t="s">
        <v>50</v>
      </c>
      <c r="AO5" s="1" t="s">
        <v>50</v>
      </c>
      <c r="AP5" s="1" t="s">
        <v>50</v>
      </c>
      <c r="AQ5" s="1" t="s">
        <v>50</v>
      </c>
      <c r="AR5" s="1" t="s">
        <v>50</v>
      </c>
      <c r="AS5" s="1" t="s">
        <v>116</v>
      </c>
      <c r="AT5" s="1" t="s">
        <v>117</v>
      </c>
      <c r="AU5" s="1" t="s">
        <v>153</v>
      </c>
      <c r="AV5" s="1" t="s">
        <v>48</v>
      </c>
      <c r="AW5" s="1" t="s">
        <v>51</v>
      </c>
      <c r="AX5" s="1" t="s">
        <v>154</v>
      </c>
      <c r="AY5" s="1" t="s">
        <v>155</v>
      </c>
      <c r="AZ5" s="1" t="s">
        <v>155</v>
      </c>
      <c r="BA5" s="1" t="s">
        <v>156</v>
      </c>
      <c r="BB5" s="1" t="s">
        <v>157</v>
      </c>
      <c r="BC5" s="1" t="s">
        <v>120</v>
      </c>
      <c r="BD5" s="1" t="s">
        <v>53</v>
      </c>
      <c r="BE5" s="1" t="s">
        <v>54</v>
      </c>
      <c r="BF5" s="1" t="s">
        <v>48</v>
      </c>
      <c r="BG5" s="1" t="s">
        <v>119</v>
      </c>
    </row>
    <row r="6" spans="2:59" x14ac:dyDescent="0.25">
      <c r="B6" s="23">
        <f t="shared" ref="B6:B69" si="13">B5+1</f>
        <v>2</v>
      </c>
      <c r="C6" s="23" t="str">
        <f>AA6</f>
        <v>LHR</v>
      </c>
      <c r="D6" s="23" t="str">
        <f t="shared" si="1"/>
        <v>2025-08-03</v>
      </c>
      <c r="E6" s="23" t="str">
        <f t="shared" si="2"/>
        <v>99431913744</v>
      </c>
      <c r="F6" s="23" t="str">
        <f t="shared" si="3"/>
        <v>PGB250001978</v>
      </c>
      <c r="G6" s="23" t="str">
        <f t="shared" si="4"/>
        <v>신현광</v>
      </c>
      <c r="H6" s="23" t="str">
        <f t="shared" si="5"/>
        <v>목록(Manifest)</v>
      </c>
      <c r="I6" s="23">
        <f t="shared" si="6"/>
        <v>104.66</v>
      </c>
      <c r="J6" s="23">
        <f t="shared" si="7"/>
        <v>1</v>
      </c>
      <c r="K6" s="49">
        <f t="shared" si="8"/>
        <v>4</v>
      </c>
      <c r="L6" s="49">
        <f t="shared" si="9"/>
        <v>16.8</v>
      </c>
      <c r="M6" s="49">
        <f t="shared" ref="M6:M42" si="14">AK6</f>
        <v>17</v>
      </c>
      <c r="N6" s="49">
        <f t="shared" si="10"/>
        <v>17</v>
      </c>
      <c r="O6" s="30" t="str">
        <f t="shared" si="11"/>
        <v>PGB250001978</v>
      </c>
      <c r="P6" s="55">
        <f t="shared" ref="P6:P69" si="15">IF(C6="LHR",9890+(N6-0.5)/0.5*2840,0)</f>
        <v>103610</v>
      </c>
      <c r="Q6" s="56">
        <f>IF(C6="LHR",4870,0)</f>
        <v>4870</v>
      </c>
      <c r="R6" s="57">
        <f>VLOOKUP(H6,MAPPING!$B$3:$D$10,3,0)</f>
        <v>0</v>
      </c>
      <c r="S6" s="57">
        <f>(IF(VLOOKUP(VLOOKUP(AM6,MAPPING!$B$13:$D$18,2,1),MAPPING!$C$13:$E$18,2,0)=7000,0,VLOOKUP(VLOOKUP(AM6,MAPPING!$B$13:$D$18,2,1),MAPPING!$C$13:$E$18,2,0)))</f>
        <v>0</v>
      </c>
      <c r="T6" s="57">
        <f t="shared" si="12"/>
        <v>0</v>
      </c>
      <c r="U6" s="56">
        <f>(J6*VLOOKUP(M6/J6,MAPPING!$B$20:$C$27,2,10))</f>
        <v>4500</v>
      </c>
      <c r="V6" s="53">
        <v>0</v>
      </c>
      <c r="W6" s="56">
        <v>0</v>
      </c>
      <c r="X6" s="56">
        <f t="shared" ref="X6:X42" si="16">SUM(P6:W6)</f>
        <v>112980</v>
      </c>
      <c r="Z6" s="1" t="s">
        <v>148</v>
      </c>
      <c r="AA6" s="1" t="s">
        <v>115</v>
      </c>
      <c r="AB6" s="1" t="s">
        <v>149</v>
      </c>
      <c r="AC6" s="1" t="s">
        <v>158</v>
      </c>
      <c r="AD6" s="1" t="s">
        <v>159</v>
      </c>
      <c r="AE6" s="1" t="s">
        <v>160</v>
      </c>
      <c r="AF6" s="161">
        <v>14334</v>
      </c>
      <c r="AG6" s="1" t="s">
        <v>48</v>
      </c>
      <c r="AH6" s="27">
        <v>1</v>
      </c>
      <c r="AI6" s="28">
        <v>4</v>
      </c>
      <c r="AJ6" s="28">
        <v>16.8</v>
      </c>
      <c r="AK6" s="28">
        <v>17</v>
      </c>
      <c r="AL6" s="1" t="s">
        <v>49</v>
      </c>
      <c r="AM6" s="28">
        <v>104.66</v>
      </c>
      <c r="AN6" s="1" t="s">
        <v>50</v>
      </c>
      <c r="AO6" s="1" t="s">
        <v>50</v>
      </c>
      <c r="AP6" s="1" t="s">
        <v>50</v>
      </c>
      <c r="AQ6" s="1" t="s">
        <v>50</v>
      </c>
      <c r="AR6" s="1" t="s">
        <v>50</v>
      </c>
      <c r="AS6" s="1" t="s">
        <v>116</v>
      </c>
      <c r="AT6" s="1" t="s">
        <v>117</v>
      </c>
      <c r="AU6" s="1" t="s">
        <v>161</v>
      </c>
      <c r="AV6" s="1" t="s">
        <v>48</v>
      </c>
      <c r="AW6" s="1" t="s">
        <v>51</v>
      </c>
      <c r="AX6" s="1" t="s">
        <v>162</v>
      </c>
      <c r="AY6" s="1" t="s">
        <v>163</v>
      </c>
      <c r="AZ6" s="1" t="s">
        <v>163</v>
      </c>
      <c r="BA6" s="1" t="s">
        <v>156</v>
      </c>
      <c r="BB6" s="1" t="s">
        <v>157</v>
      </c>
      <c r="BC6" s="1" t="s">
        <v>120</v>
      </c>
      <c r="BD6" s="1" t="s">
        <v>53</v>
      </c>
      <c r="BE6" s="1" t="s">
        <v>54</v>
      </c>
      <c r="BF6" s="1" t="s">
        <v>48</v>
      </c>
      <c r="BG6" s="1" t="s">
        <v>119</v>
      </c>
    </row>
    <row r="7" spans="2:59" x14ac:dyDescent="0.25">
      <c r="B7" s="23">
        <f t="shared" si="13"/>
        <v>3</v>
      </c>
      <c r="C7" s="23" t="str">
        <f t="shared" ref="C7:C55" si="17">AA7</f>
        <v>LHR</v>
      </c>
      <c r="D7" s="23" t="str">
        <f t="shared" si="1"/>
        <v>2025-08-03</v>
      </c>
      <c r="E7" s="23" t="str">
        <f t="shared" si="2"/>
        <v>99431913744</v>
      </c>
      <c r="F7" s="23" t="str">
        <f t="shared" si="3"/>
        <v>PGB250001979</v>
      </c>
      <c r="G7" s="23" t="str">
        <f t="shared" si="4"/>
        <v>방영식</v>
      </c>
      <c r="H7" s="23" t="str">
        <f t="shared" si="5"/>
        <v>목록(Manifest)</v>
      </c>
      <c r="I7" s="23">
        <f t="shared" si="6"/>
        <v>68.7</v>
      </c>
      <c r="J7" s="23">
        <f t="shared" si="7"/>
        <v>1</v>
      </c>
      <c r="K7" s="49">
        <f t="shared" si="8"/>
        <v>7</v>
      </c>
      <c r="L7" s="49">
        <f t="shared" si="9"/>
        <v>4</v>
      </c>
      <c r="M7" s="49">
        <f t="shared" si="14"/>
        <v>7</v>
      </c>
      <c r="N7" s="49">
        <f t="shared" si="10"/>
        <v>7</v>
      </c>
      <c r="O7" s="30" t="str">
        <f t="shared" si="11"/>
        <v>PGB250001979</v>
      </c>
      <c r="P7" s="55">
        <f t="shared" si="15"/>
        <v>46810</v>
      </c>
      <c r="Q7" s="56">
        <f t="shared" ref="Q7:Q70" si="18">IF(C7="LHR",4870,0)</f>
        <v>4870</v>
      </c>
      <c r="R7" s="57">
        <f>VLOOKUP(H7,MAPPING!$B$3:$D$10,3,0)</f>
        <v>0</v>
      </c>
      <c r="S7" s="57">
        <f>(IF(VLOOKUP(VLOOKUP(AM7,MAPPING!$B$13:$D$18,2,1),MAPPING!$C$13:$E$18,2,0)=7000,0,VLOOKUP(VLOOKUP(AM7,MAPPING!$B$13:$D$18,2,1),MAPPING!$C$13:$E$18,2,0)))</f>
        <v>0</v>
      </c>
      <c r="T7" s="57">
        <f t="shared" si="12"/>
        <v>0</v>
      </c>
      <c r="U7" s="56">
        <f>(J7*VLOOKUP(M7/J7,MAPPING!$B$20:$C$27,2,10))</f>
        <v>1200</v>
      </c>
      <c r="V7" s="53">
        <v>0</v>
      </c>
      <c r="W7" s="56">
        <v>0</v>
      </c>
      <c r="X7" s="56">
        <f t="shared" si="16"/>
        <v>52880</v>
      </c>
      <c r="Z7" s="1" t="s">
        <v>148</v>
      </c>
      <c r="AA7" s="1" t="s">
        <v>115</v>
      </c>
      <c r="AB7" s="1" t="s">
        <v>149</v>
      </c>
      <c r="AC7" s="1" t="s">
        <v>164</v>
      </c>
      <c r="AD7" s="1" t="s">
        <v>138</v>
      </c>
      <c r="AE7" s="1" t="s">
        <v>139</v>
      </c>
      <c r="AF7" s="161">
        <v>4307</v>
      </c>
      <c r="AG7" s="1" t="s">
        <v>48</v>
      </c>
      <c r="AH7" s="27">
        <v>1</v>
      </c>
      <c r="AI7" s="28">
        <v>7</v>
      </c>
      <c r="AJ7" s="28">
        <v>4</v>
      </c>
      <c r="AK7" s="28">
        <v>7</v>
      </c>
      <c r="AL7" s="1" t="s">
        <v>49</v>
      </c>
      <c r="AM7" s="28">
        <v>68.7</v>
      </c>
      <c r="AN7" s="1" t="s">
        <v>50</v>
      </c>
      <c r="AO7" s="1" t="s">
        <v>50</v>
      </c>
      <c r="AP7" s="1" t="s">
        <v>50</v>
      </c>
      <c r="AQ7" s="1" t="s">
        <v>50</v>
      </c>
      <c r="AR7" s="1" t="s">
        <v>50</v>
      </c>
      <c r="AS7" s="1" t="s">
        <v>116</v>
      </c>
      <c r="AT7" s="1" t="s">
        <v>117</v>
      </c>
      <c r="AU7" s="1" t="s">
        <v>165</v>
      </c>
      <c r="AV7" s="1" t="s">
        <v>48</v>
      </c>
      <c r="AW7" s="1" t="s">
        <v>51</v>
      </c>
      <c r="AX7" s="1" t="s">
        <v>166</v>
      </c>
      <c r="AY7" s="1" t="s">
        <v>167</v>
      </c>
      <c r="AZ7" s="1" t="s">
        <v>167</v>
      </c>
      <c r="BA7" s="1" t="s">
        <v>156</v>
      </c>
      <c r="BB7" s="1" t="s">
        <v>157</v>
      </c>
      <c r="BC7" s="1" t="s">
        <v>120</v>
      </c>
      <c r="BD7" s="1" t="s">
        <v>53</v>
      </c>
      <c r="BE7" s="1" t="s">
        <v>54</v>
      </c>
      <c r="BF7" s="1" t="s">
        <v>48</v>
      </c>
      <c r="BG7" s="1" t="s">
        <v>119</v>
      </c>
    </row>
    <row r="8" spans="2:59" x14ac:dyDescent="0.25">
      <c r="B8" s="23">
        <f t="shared" si="13"/>
        <v>4</v>
      </c>
      <c r="C8" s="23" t="str">
        <f t="shared" si="17"/>
        <v>LHR</v>
      </c>
      <c r="D8" s="23" t="str">
        <f t="shared" si="1"/>
        <v>2025-08-03</v>
      </c>
      <c r="E8" s="23" t="str">
        <f t="shared" si="2"/>
        <v>99431913744</v>
      </c>
      <c r="F8" s="23" t="str">
        <f t="shared" si="3"/>
        <v>PGB250001980</v>
      </c>
      <c r="G8" s="23" t="str">
        <f t="shared" si="4"/>
        <v>이주영</v>
      </c>
      <c r="H8" s="23" t="str">
        <f t="shared" si="5"/>
        <v>목록(Manifest)</v>
      </c>
      <c r="I8" s="23">
        <f t="shared" si="6"/>
        <v>62.1</v>
      </c>
      <c r="J8" s="23">
        <f t="shared" si="7"/>
        <v>1</v>
      </c>
      <c r="K8" s="49">
        <f t="shared" si="8"/>
        <v>0.5</v>
      </c>
      <c r="L8" s="49">
        <f t="shared" si="9"/>
        <v>0.8</v>
      </c>
      <c r="M8" s="49">
        <f t="shared" si="14"/>
        <v>0.8</v>
      </c>
      <c r="N8" s="49">
        <f t="shared" si="10"/>
        <v>1</v>
      </c>
      <c r="O8" s="30" t="str">
        <f t="shared" si="11"/>
        <v>PGB250001980</v>
      </c>
      <c r="P8" s="55">
        <f t="shared" si="15"/>
        <v>12730</v>
      </c>
      <c r="Q8" s="56">
        <f t="shared" si="18"/>
        <v>4870</v>
      </c>
      <c r="R8" s="57">
        <f>VLOOKUP(H8,MAPPING!$B$3:$D$10,3,0)</f>
        <v>0</v>
      </c>
      <c r="S8" s="57">
        <f>(IF(VLOOKUP(VLOOKUP(AM8,MAPPING!$B$13:$D$18,2,1),MAPPING!$C$13:$E$18,2,0)=7000,0,VLOOKUP(VLOOKUP(AM8,MAPPING!$B$13:$D$18,2,1),MAPPING!$C$13:$E$18,2,0)))</f>
        <v>0</v>
      </c>
      <c r="T8" s="57">
        <f t="shared" si="12"/>
        <v>0</v>
      </c>
      <c r="U8" s="56">
        <f>(J8*VLOOKUP(M8/J8,MAPPING!$B$20:$C$27,2,10))</f>
        <v>0</v>
      </c>
      <c r="V8" s="53">
        <v>0</v>
      </c>
      <c r="W8" s="56">
        <v>0</v>
      </c>
      <c r="X8" s="56">
        <f t="shared" si="16"/>
        <v>17600</v>
      </c>
      <c r="Z8" s="1" t="s">
        <v>148</v>
      </c>
      <c r="AA8" s="1" t="s">
        <v>115</v>
      </c>
      <c r="AB8" s="1" t="s">
        <v>149</v>
      </c>
      <c r="AC8" s="1" t="s">
        <v>168</v>
      </c>
      <c r="AD8" s="1" t="s">
        <v>169</v>
      </c>
      <c r="AE8" s="1" t="s">
        <v>170</v>
      </c>
      <c r="AF8" s="161">
        <v>13599</v>
      </c>
      <c r="AG8" s="1" t="s">
        <v>48</v>
      </c>
      <c r="AH8" s="27">
        <v>1</v>
      </c>
      <c r="AI8" s="28">
        <v>0.5</v>
      </c>
      <c r="AJ8" s="28">
        <v>0.8</v>
      </c>
      <c r="AK8" s="28">
        <v>0.8</v>
      </c>
      <c r="AL8" s="1" t="s">
        <v>49</v>
      </c>
      <c r="AM8" s="28">
        <v>62.1</v>
      </c>
      <c r="AN8" s="1" t="s">
        <v>50</v>
      </c>
      <c r="AO8" s="1" t="s">
        <v>50</v>
      </c>
      <c r="AP8" s="1" t="s">
        <v>50</v>
      </c>
      <c r="AQ8" s="1" t="s">
        <v>50</v>
      </c>
      <c r="AR8" s="1" t="s">
        <v>50</v>
      </c>
      <c r="AS8" s="1" t="s">
        <v>116</v>
      </c>
      <c r="AT8" s="1" t="s">
        <v>117</v>
      </c>
      <c r="AU8" s="1" t="s">
        <v>171</v>
      </c>
      <c r="AV8" s="1" t="s">
        <v>48</v>
      </c>
      <c r="AW8" s="1" t="s">
        <v>51</v>
      </c>
      <c r="AX8" s="1" t="s">
        <v>172</v>
      </c>
      <c r="AY8" s="1" t="s">
        <v>173</v>
      </c>
      <c r="AZ8" s="1" t="s">
        <v>173</v>
      </c>
      <c r="BA8" s="1" t="s">
        <v>156</v>
      </c>
      <c r="BB8" s="1" t="s">
        <v>157</v>
      </c>
      <c r="BC8" s="1" t="s">
        <v>120</v>
      </c>
      <c r="BD8" s="1" t="s">
        <v>53</v>
      </c>
      <c r="BE8" s="1" t="s">
        <v>54</v>
      </c>
      <c r="BF8" s="1" t="s">
        <v>48</v>
      </c>
      <c r="BG8" s="1" t="s">
        <v>119</v>
      </c>
    </row>
    <row r="9" spans="2:59" x14ac:dyDescent="0.25">
      <c r="B9" s="23">
        <f t="shared" si="13"/>
        <v>5</v>
      </c>
      <c r="C9" s="23" t="str">
        <f t="shared" si="17"/>
        <v>LHR</v>
      </c>
      <c r="D9" s="23" t="str">
        <f t="shared" si="1"/>
        <v>2025-08-03</v>
      </c>
      <c r="E9" s="23" t="str">
        <f t="shared" si="2"/>
        <v>99431913744</v>
      </c>
      <c r="F9" s="23" t="str">
        <f t="shared" si="3"/>
        <v>PGB250001981</v>
      </c>
      <c r="G9" s="23" t="str">
        <f t="shared" si="4"/>
        <v>김명훈</v>
      </c>
      <c r="H9" s="23" t="str">
        <f t="shared" si="5"/>
        <v>목록(Manifest)</v>
      </c>
      <c r="I9" s="23">
        <f t="shared" si="6"/>
        <v>44.08</v>
      </c>
      <c r="J9" s="23">
        <f t="shared" si="7"/>
        <v>1</v>
      </c>
      <c r="K9" s="49">
        <f t="shared" si="8"/>
        <v>0.5</v>
      </c>
      <c r="L9" s="49">
        <f t="shared" si="9"/>
        <v>0.2</v>
      </c>
      <c r="M9" s="49">
        <f t="shared" si="14"/>
        <v>0.5</v>
      </c>
      <c r="N9" s="49">
        <f t="shared" si="10"/>
        <v>0.5</v>
      </c>
      <c r="O9" s="30" t="str">
        <f t="shared" si="11"/>
        <v>PGB250001981</v>
      </c>
      <c r="P9" s="55">
        <f t="shared" si="15"/>
        <v>9890</v>
      </c>
      <c r="Q9" s="56">
        <f t="shared" si="18"/>
        <v>4870</v>
      </c>
      <c r="R9" s="57">
        <f>VLOOKUP(H9,MAPPING!$B$3:$D$10,3,0)</f>
        <v>0</v>
      </c>
      <c r="S9" s="57">
        <f>(IF(VLOOKUP(VLOOKUP(AM9,MAPPING!$B$13:$D$18,2,1),MAPPING!$C$13:$E$18,2,0)=7000,0,VLOOKUP(VLOOKUP(AM9,MAPPING!$B$13:$D$18,2,1),MAPPING!$C$13:$E$18,2,0)))</f>
        <v>0</v>
      </c>
      <c r="T9" s="57">
        <f t="shared" si="12"/>
        <v>0</v>
      </c>
      <c r="U9" s="56">
        <f>(J9*VLOOKUP(M9/J9,MAPPING!$B$20:$C$27,2,10))</f>
        <v>0</v>
      </c>
      <c r="V9" s="53">
        <v>0</v>
      </c>
      <c r="W9" s="56">
        <v>0</v>
      </c>
      <c r="X9" s="56">
        <f t="shared" si="16"/>
        <v>14760</v>
      </c>
      <c r="Z9" s="1" t="s">
        <v>148</v>
      </c>
      <c r="AA9" s="1" t="s">
        <v>115</v>
      </c>
      <c r="AB9" s="1" t="s">
        <v>149</v>
      </c>
      <c r="AC9" s="1" t="s">
        <v>174</v>
      </c>
      <c r="AD9" s="1" t="s">
        <v>175</v>
      </c>
      <c r="AE9" s="1" t="s">
        <v>176</v>
      </c>
      <c r="AF9" s="161">
        <v>43024</v>
      </c>
      <c r="AG9" s="1" t="s">
        <v>48</v>
      </c>
      <c r="AH9" s="27">
        <v>1</v>
      </c>
      <c r="AI9" s="28">
        <v>0.5</v>
      </c>
      <c r="AJ9" s="28">
        <v>0.2</v>
      </c>
      <c r="AK9" s="28">
        <v>0.5</v>
      </c>
      <c r="AL9" s="1" t="s">
        <v>49</v>
      </c>
      <c r="AM9" s="28">
        <v>44.08</v>
      </c>
      <c r="AN9" s="1" t="s">
        <v>50</v>
      </c>
      <c r="AO9" s="1" t="s">
        <v>50</v>
      </c>
      <c r="AP9" s="1" t="s">
        <v>50</v>
      </c>
      <c r="AQ9" s="1" t="s">
        <v>50</v>
      </c>
      <c r="AR9" s="1" t="s">
        <v>50</v>
      </c>
      <c r="AS9" s="1" t="s">
        <v>116</v>
      </c>
      <c r="AT9" s="1" t="s">
        <v>117</v>
      </c>
      <c r="AU9" s="1" t="s">
        <v>177</v>
      </c>
      <c r="AV9" s="1" t="s">
        <v>48</v>
      </c>
      <c r="AW9" s="1" t="s">
        <v>51</v>
      </c>
      <c r="AX9" s="1" t="s">
        <v>178</v>
      </c>
      <c r="AY9" s="1" t="s">
        <v>179</v>
      </c>
      <c r="AZ9" s="1" t="s">
        <v>179</v>
      </c>
      <c r="BA9" s="1" t="s">
        <v>156</v>
      </c>
      <c r="BB9" s="1" t="s">
        <v>157</v>
      </c>
      <c r="BC9" s="1" t="s">
        <v>120</v>
      </c>
      <c r="BD9" s="1" t="s">
        <v>53</v>
      </c>
      <c r="BE9" s="1" t="s">
        <v>54</v>
      </c>
      <c r="BF9" s="1" t="s">
        <v>48</v>
      </c>
      <c r="BG9" s="1" t="s">
        <v>119</v>
      </c>
    </row>
    <row r="10" spans="2:59" x14ac:dyDescent="0.25">
      <c r="B10" s="23">
        <f t="shared" si="13"/>
        <v>6</v>
      </c>
      <c r="C10" s="23" t="str">
        <f t="shared" si="17"/>
        <v>LHR</v>
      </c>
      <c r="D10" s="23" t="str">
        <f t="shared" si="1"/>
        <v>2025-08-03</v>
      </c>
      <c r="E10" s="23" t="str">
        <f t="shared" si="2"/>
        <v>99431913744</v>
      </c>
      <c r="F10" s="23" t="str">
        <f t="shared" si="3"/>
        <v>PGB250001982</v>
      </c>
      <c r="G10" s="23" t="str">
        <f t="shared" si="4"/>
        <v>조용국</v>
      </c>
      <c r="H10" s="23" t="str">
        <f t="shared" si="5"/>
        <v>목록(Manifest)</v>
      </c>
      <c r="I10" s="23">
        <f t="shared" si="6"/>
        <v>74.86</v>
      </c>
      <c r="J10" s="23">
        <f t="shared" si="7"/>
        <v>1</v>
      </c>
      <c r="K10" s="49">
        <f t="shared" si="8"/>
        <v>0.5</v>
      </c>
      <c r="L10" s="49">
        <f t="shared" si="9"/>
        <v>0.2</v>
      </c>
      <c r="M10" s="49">
        <f t="shared" si="14"/>
        <v>0.5</v>
      </c>
      <c r="N10" s="49">
        <f t="shared" si="10"/>
        <v>0.5</v>
      </c>
      <c r="O10" s="30" t="str">
        <f t="shared" si="11"/>
        <v>PGB250001982</v>
      </c>
      <c r="P10" s="55">
        <f t="shared" si="15"/>
        <v>9890</v>
      </c>
      <c r="Q10" s="56">
        <f t="shared" si="18"/>
        <v>4870</v>
      </c>
      <c r="R10" s="57">
        <f>VLOOKUP(H10,MAPPING!$B$3:$D$10,3,0)</f>
        <v>0</v>
      </c>
      <c r="S10" s="57">
        <f>(IF(VLOOKUP(VLOOKUP(AM10,MAPPING!$B$13:$D$18,2,1),MAPPING!$C$13:$E$18,2,0)=7000,0,VLOOKUP(VLOOKUP(AM10,MAPPING!$B$13:$D$18,2,1),MAPPING!$C$13:$E$18,2,0)))</f>
        <v>0</v>
      </c>
      <c r="T10" s="57">
        <f t="shared" si="12"/>
        <v>0</v>
      </c>
      <c r="U10" s="56">
        <f>(J10*VLOOKUP(M10/J10,MAPPING!$B$20:$C$27,2,10))</f>
        <v>0</v>
      </c>
      <c r="V10" s="53">
        <v>0</v>
      </c>
      <c r="W10" s="56">
        <v>0</v>
      </c>
      <c r="X10" s="56">
        <f t="shared" si="16"/>
        <v>14760</v>
      </c>
      <c r="Z10" s="1" t="s">
        <v>148</v>
      </c>
      <c r="AA10" s="1" t="s">
        <v>115</v>
      </c>
      <c r="AB10" s="1" t="s">
        <v>149</v>
      </c>
      <c r="AC10" s="1" t="s">
        <v>180</v>
      </c>
      <c r="AD10" s="1" t="s">
        <v>181</v>
      </c>
      <c r="AE10" s="1" t="s">
        <v>182</v>
      </c>
      <c r="AF10" s="161">
        <v>16663</v>
      </c>
      <c r="AG10" s="1" t="s">
        <v>48</v>
      </c>
      <c r="AH10" s="27">
        <v>1</v>
      </c>
      <c r="AI10" s="28">
        <v>0.5</v>
      </c>
      <c r="AJ10" s="28">
        <v>0.2</v>
      </c>
      <c r="AK10" s="28">
        <v>0.5</v>
      </c>
      <c r="AL10" s="1" t="s">
        <v>49</v>
      </c>
      <c r="AM10" s="28">
        <v>74.86</v>
      </c>
      <c r="AN10" s="1" t="s">
        <v>50</v>
      </c>
      <c r="AO10" s="1" t="s">
        <v>50</v>
      </c>
      <c r="AP10" s="1" t="s">
        <v>50</v>
      </c>
      <c r="AQ10" s="1" t="s">
        <v>50</v>
      </c>
      <c r="AR10" s="1" t="s">
        <v>50</v>
      </c>
      <c r="AS10" s="1" t="s">
        <v>116</v>
      </c>
      <c r="AT10" s="1" t="s">
        <v>117</v>
      </c>
      <c r="AU10" s="1" t="s">
        <v>183</v>
      </c>
      <c r="AV10" s="1" t="s">
        <v>48</v>
      </c>
      <c r="AW10" s="1" t="s">
        <v>51</v>
      </c>
      <c r="AX10" s="1" t="s">
        <v>184</v>
      </c>
      <c r="AY10" s="1" t="s">
        <v>185</v>
      </c>
      <c r="AZ10" s="1" t="s">
        <v>185</v>
      </c>
      <c r="BA10" s="1" t="s">
        <v>156</v>
      </c>
      <c r="BB10" s="1" t="s">
        <v>157</v>
      </c>
      <c r="BC10" s="1" t="s">
        <v>120</v>
      </c>
      <c r="BD10" s="1" t="s">
        <v>53</v>
      </c>
      <c r="BE10" s="1" t="s">
        <v>54</v>
      </c>
      <c r="BF10" s="1" t="s">
        <v>48</v>
      </c>
      <c r="BG10" s="1" t="s">
        <v>119</v>
      </c>
    </row>
    <row r="11" spans="2:59" x14ac:dyDescent="0.25">
      <c r="B11" s="23">
        <f t="shared" si="13"/>
        <v>7</v>
      </c>
      <c r="C11" s="23" t="str">
        <f t="shared" si="17"/>
        <v>LHR</v>
      </c>
      <c r="D11" s="23" t="str">
        <f t="shared" si="1"/>
        <v>2025-08-03</v>
      </c>
      <c r="E11" s="23" t="str">
        <f t="shared" si="2"/>
        <v>99431913744</v>
      </c>
      <c r="F11" s="23" t="str">
        <f t="shared" si="3"/>
        <v>PGB250001990</v>
      </c>
      <c r="G11" s="23" t="str">
        <f t="shared" si="4"/>
        <v>김상우</v>
      </c>
      <c r="H11" s="23" t="str">
        <f t="shared" si="5"/>
        <v>목록(Manifest)</v>
      </c>
      <c r="I11" s="23">
        <f t="shared" si="6"/>
        <v>44.16</v>
      </c>
      <c r="J11" s="23">
        <f t="shared" si="7"/>
        <v>1</v>
      </c>
      <c r="K11" s="49">
        <f t="shared" si="8"/>
        <v>0.5</v>
      </c>
      <c r="L11" s="49">
        <f t="shared" si="9"/>
        <v>0.2</v>
      </c>
      <c r="M11" s="49">
        <f t="shared" si="14"/>
        <v>0.5</v>
      </c>
      <c r="N11" s="49">
        <f t="shared" si="10"/>
        <v>0.5</v>
      </c>
      <c r="O11" s="30" t="str">
        <f t="shared" si="11"/>
        <v>PGB250001990</v>
      </c>
      <c r="P11" s="55">
        <f t="shared" si="15"/>
        <v>9890</v>
      </c>
      <c r="Q11" s="56">
        <f t="shared" si="18"/>
        <v>4870</v>
      </c>
      <c r="R11" s="57">
        <f>VLOOKUP(H11,MAPPING!$B$3:$D$10,3,0)</f>
        <v>0</v>
      </c>
      <c r="S11" s="57">
        <f>(IF(VLOOKUP(VLOOKUP(AM11,MAPPING!$B$13:$D$18,2,1),MAPPING!$C$13:$E$18,2,0)=7000,0,VLOOKUP(VLOOKUP(AM11,MAPPING!$B$13:$D$18,2,1),MAPPING!$C$13:$E$18,2,0)))</f>
        <v>0</v>
      </c>
      <c r="T11" s="57">
        <f t="shared" si="12"/>
        <v>0</v>
      </c>
      <c r="U11" s="56">
        <f>(J11*VLOOKUP(M11/J11,MAPPING!$B$20:$C$27,2,10))</f>
        <v>0</v>
      </c>
      <c r="V11" s="53">
        <v>0</v>
      </c>
      <c r="W11" s="56">
        <v>0</v>
      </c>
      <c r="X11" s="56">
        <f t="shared" si="16"/>
        <v>14760</v>
      </c>
      <c r="Z11" s="1" t="s">
        <v>148</v>
      </c>
      <c r="AA11" s="1" t="s">
        <v>115</v>
      </c>
      <c r="AB11" s="1" t="s">
        <v>149</v>
      </c>
      <c r="AC11" s="1" t="s">
        <v>186</v>
      </c>
      <c r="AD11" s="1" t="s">
        <v>133</v>
      </c>
      <c r="AE11" s="1" t="s">
        <v>134</v>
      </c>
      <c r="AF11" s="161">
        <v>22872</v>
      </c>
      <c r="AG11" s="1" t="s">
        <v>48</v>
      </c>
      <c r="AH11" s="27">
        <v>1</v>
      </c>
      <c r="AI11" s="28">
        <v>0.5</v>
      </c>
      <c r="AJ11" s="28">
        <v>0.2</v>
      </c>
      <c r="AK11" s="28">
        <v>0.5</v>
      </c>
      <c r="AL11" s="1" t="s">
        <v>49</v>
      </c>
      <c r="AM11" s="28">
        <v>44.16</v>
      </c>
      <c r="AN11" s="1" t="s">
        <v>50</v>
      </c>
      <c r="AO11" s="1" t="s">
        <v>50</v>
      </c>
      <c r="AP11" s="1" t="s">
        <v>50</v>
      </c>
      <c r="AQ11" s="1" t="s">
        <v>50</v>
      </c>
      <c r="AR11" s="1" t="s">
        <v>50</v>
      </c>
      <c r="AS11" s="1" t="s">
        <v>116</v>
      </c>
      <c r="AT11" s="1" t="s">
        <v>117</v>
      </c>
      <c r="AU11" s="1" t="s">
        <v>187</v>
      </c>
      <c r="AV11" s="1" t="s">
        <v>48</v>
      </c>
      <c r="AW11" s="1" t="s">
        <v>51</v>
      </c>
      <c r="AX11" s="1" t="s">
        <v>188</v>
      </c>
      <c r="AY11" s="1" t="s">
        <v>189</v>
      </c>
      <c r="AZ11" s="1" t="s">
        <v>189</v>
      </c>
      <c r="BA11" s="1" t="s">
        <v>156</v>
      </c>
      <c r="BB11" s="1" t="s">
        <v>157</v>
      </c>
      <c r="BC11" s="1" t="s">
        <v>120</v>
      </c>
      <c r="BD11" s="1" t="s">
        <v>53</v>
      </c>
      <c r="BE11" s="1" t="s">
        <v>54</v>
      </c>
      <c r="BF11" s="1" t="s">
        <v>48</v>
      </c>
      <c r="BG11" s="1" t="s">
        <v>119</v>
      </c>
    </row>
    <row r="12" spans="2:59" x14ac:dyDescent="0.25">
      <c r="B12" s="23">
        <f t="shared" si="13"/>
        <v>8</v>
      </c>
      <c r="C12" s="23" t="str">
        <f t="shared" si="17"/>
        <v>LHR</v>
      </c>
      <c r="D12" s="23" t="str">
        <f t="shared" si="1"/>
        <v>2025-08-03</v>
      </c>
      <c r="E12" s="23" t="str">
        <f t="shared" si="2"/>
        <v>99431913744</v>
      </c>
      <c r="F12" s="23" t="str">
        <f t="shared" si="3"/>
        <v>PGB250001984</v>
      </c>
      <c r="G12" s="23" t="str">
        <f t="shared" si="4"/>
        <v>김효찬</v>
      </c>
      <c r="H12" s="23" t="str">
        <f t="shared" si="5"/>
        <v>간이(Simple)</v>
      </c>
      <c r="I12" s="23">
        <f t="shared" si="6"/>
        <v>204.85</v>
      </c>
      <c r="J12" s="23">
        <f t="shared" si="7"/>
        <v>1</v>
      </c>
      <c r="K12" s="49">
        <f t="shared" si="8"/>
        <v>0.5</v>
      </c>
      <c r="L12" s="49">
        <f t="shared" si="9"/>
        <v>0.5</v>
      </c>
      <c r="M12" s="49">
        <f t="shared" si="14"/>
        <v>0.5</v>
      </c>
      <c r="N12" s="49">
        <f t="shared" si="10"/>
        <v>0.5</v>
      </c>
      <c r="O12" s="30" t="str">
        <f t="shared" si="11"/>
        <v>PGB250001984</v>
      </c>
      <c r="P12" s="55">
        <f t="shared" si="15"/>
        <v>9890</v>
      </c>
      <c r="Q12" s="56">
        <f t="shared" si="18"/>
        <v>4870</v>
      </c>
      <c r="R12" s="57">
        <f>VLOOKUP(H12,MAPPING!$B$3:$D$10,3,0)</f>
        <v>1500</v>
      </c>
      <c r="S12" s="57">
        <f>(IF(VLOOKUP(VLOOKUP(AM12,MAPPING!$B$13:$D$18,2,1),MAPPING!$C$13:$E$18,2,0)=7000,0,VLOOKUP(VLOOKUP(AM12,MAPPING!$B$13:$D$18,2,1),MAPPING!$C$13:$E$18,2,0)))</f>
        <v>0</v>
      </c>
      <c r="T12" s="57">
        <f t="shared" si="12"/>
        <v>0</v>
      </c>
      <c r="U12" s="56">
        <f>(J12*VLOOKUP(M12/J12,MAPPING!$B$20:$C$27,2,10))</f>
        <v>0</v>
      </c>
      <c r="V12" s="53">
        <v>0</v>
      </c>
      <c r="W12" s="56">
        <v>0</v>
      </c>
      <c r="X12" s="56">
        <f t="shared" si="16"/>
        <v>16260</v>
      </c>
      <c r="Z12" s="1" t="s">
        <v>148</v>
      </c>
      <c r="AA12" s="1" t="s">
        <v>115</v>
      </c>
      <c r="AB12" s="1" t="s">
        <v>149</v>
      </c>
      <c r="AC12" s="1" t="s">
        <v>190</v>
      </c>
      <c r="AD12" s="1" t="s">
        <v>191</v>
      </c>
      <c r="AE12" s="1" t="s">
        <v>192</v>
      </c>
      <c r="AF12" s="161">
        <v>22389</v>
      </c>
      <c r="AG12" s="1" t="s">
        <v>48</v>
      </c>
      <c r="AH12" s="27">
        <v>1</v>
      </c>
      <c r="AI12" s="28">
        <v>0.5</v>
      </c>
      <c r="AJ12" s="28">
        <v>0.5</v>
      </c>
      <c r="AK12" s="28">
        <v>0.5</v>
      </c>
      <c r="AL12" s="1" t="s">
        <v>57</v>
      </c>
      <c r="AM12" s="28">
        <v>204.85</v>
      </c>
      <c r="AN12" s="1" t="s">
        <v>50</v>
      </c>
      <c r="AO12" s="1" t="s">
        <v>50</v>
      </c>
      <c r="AP12" s="1" t="s">
        <v>50</v>
      </c>
      <c r="AQ12" s="1" t="s">
        <v>50</v>
      </c>
      <c r="AR12" s="1" t="s">
        <v>50</v>
      </c>
      <c r="AS12" s="1" t="s">
        <v>116</v>
      </c>
      <c r="AT12" s="1" t="s">
        <v>117</v>
      </c>
      <c r="AU12" s="1" t="s">
        <v>193</v>
      </c>
      <c r="AV12" s="1" t="s">
        <v>48</v>
      </c>
      <c r="AW12" s="1" t="s">
        <v>51</v>
      </c>
      <c r="AX12" s="1" t="s">
        <v>194</v>
      </c>
      <c r="AY12" s="1" t="s">
        <v>195</v>
      </c>
      <c r="AZ12" s="1" t="s">
        <v>195</v>
      </c>
      <c r="BA12" s="1" t="s">
        <v>156</v>
      </c>
      <c r="BB12" s="1" t="s">
        <v>157</v>
      </c>
      <c r="BC12" s="1" t="s">
        <v>120</v>
      </c>
      <c r="BD12" s="1" t="s">
        <v>53</v>
      </c>
      <c r="BE12" s="1" t="s">
        <v>54</v>
      </c>
      <c r="BF12" s="1" t="s">
        <v>48</v>
      </c>
      <c r="BG12" s="1" t="s">
        <v>119</v>
      </c>
    </row>
    <row r="13" spans="2:59" x14ac:dyDescent="0.25">
      <c r="B13" s="23">
        <f t="shared" si="13"/>
        <v>9</v>
      </c>
      <c r="C13" s="23" t="str">
        <f t="shared" si="17"/>
        <v>LHR</v>
      </c>
      <c r="D13" s="23" t="str">
        <f t="shared" si="1"/>
        <v>2025-08-03</v>
      </c>
      <c r="E13" s="23" t="str">
        <f t="shared" si="2"/>
        <v>99431913744</v>
      </c>
      <c r="F13" s="23" t="str">
        <f t="shared" si="3"/>
        <v>PGB250001985</v>
      </c>
      <c r="G13" s="23" t="str">
        <f t="shared" si="4"/>
        <v>오지훈</v>
      </c>
      <c r="H13" s="23" t="str">
        <f t="shared" si="5"/>
        <v>간이(Simple)</v>
      </c>
      <c r="I13" s="23">
        <f t="shared" si="6"/>
        <v>172.5</v>
      </c>
      <c r="J13" s="23">
        <f t="shared" si="7"/>
        <v>1</v>
      </c>
      <c r="K13" s="49">
        <f t="shared" si="8"/>
        <v>1</v>
      </c>
      <c r="L13" s="49">
        <f t="shared" si="9"/>
        <v>0.2</v>
      </c>
      <c r="M13" s="49">
        <f t="shared" si="14"/>
        <v>1</v>
      </c>
      <c r="N13" s="49">
        <f t="shared" si="10"/>
        <v>1</v>
      </c>
      <c r="O13" s="30" t="str">
        <f t="shared" si="11"/>
        <v>PGB250001985</v>
      </c>
      <c r="P13" s="55">
        <f t="shared" si="15"/>
        <v>12730</v>
      </c>
      <c r="Q13" s="56">
        <f t="shared" si="18"/>
        <v>4870</v>
      </c>
      <c r="R13" s="57">
        <f>VLOOKUP(H13,MAPPING!$B$3:$D$10,3,0)</f>
        <v>1500</v>
      </c>
      <c r="S13" s="57">
        <f>(IF(VLOOKUP(VLOOKUP(AM13,MAPPING!$B$13:$D$18,2,1),MAPPING!$C$13:$E$18,2,0)=7000,0,VLOOKUP(VLOOKUP(AM13,MAPPING!$B$13:$D$18,2,1),MAPPING!$C$13:$E$18,2,0)))</f>
        <v>0</v>
      </c>
      <c r="T13" s="57">
        <f t="shared" si="12"/>
        <v>0</v>
      </c>
      <c r="U13" s="56">
        <f>(J13*VLOOKUP(M13/J13,MAPPING!$B$20:$C$27,2,10))</f>
        <v>0</v>
      </c>
      <c r="V13" s="53">
        <v>0</v>
      </c>
      <c r="W13" s="56">
        <v>0</v>
      </c>
      <c r="X13" s="56">
        <f t="shared" si="16"/>
        <v>19100</v>
      </c>
      <c r="Z13" s="1" t="s">
        <v>148</v>
      </c>
      <c r="AA13" s="1" t="s">
        <v>115</v>
      </c>
      <c r="AB13" s="1" t="s">
        <v>149</v>
      </c>
      <c r="AC13" s="1" t="s">
        <v>196</v>
      </c>
      <c r="AD13" s="1" t="s">
        <v>141</v>
      </c>
      <c r="AE13" s="1" t="s">
        <v>142</v>
      </c>
      <c r="AF13" s="161">
        <v>5806</v>
      </c>
      <c r="AG13" s="1" t="s">
        <v>48</v>
      </c>
      <c r="AH13" s="27">
        <v>1</v>
      </c>
      <c r="AI13" s="28">
        <v>1</v>
      </c>
      <c r="AJ13" s="28">
        <v>0.2</v>
      </c>
      <c r="AK13" s="28">
        <v>1</v>
      </c>
      <c r="AL13" s="1" t="s">
        <v>57</v>
      </c>
      <c r="AM13" s="28">
        <v>172.5</v>
      </c>
      <c r="AN13" s="1" t="s">
        <v>50</v>
      </c>
      <c r="AO13" s="1" t="s">
        <v>50</v>
      </c>
      <c r="AP13" s="1" t="s">
        <v>50</v>
      </c>
      <c r="AQ13" s="1" t="s">
        <v>50</v>
      </c>
      <c r="AR13" s="1" t="s">
        <v>50</v>
      </c>
      <c r="AS13" s="1" t="s">
        <v>116</v>
      </c>
      <c r="AT13" s="1" t="s">
        <v>117</v>
      </c>
      <c r="AU13" s="1" t="s">
        <v>197</v>
      </c>
      <c r="AV13" s="1" t="s">
        <v>48</v>
      </c>
      <c r="AW13" s="1" t="s">
        <v>51</v>
      </c>
      <c r="AX13" s="1" t="s">
        <v>198</v>
      </c>
      <c r="AY13" s="1" t="s">
        <v>199</v>
      </c>
      <c r="AZ13" s="1" t="s">
        <v>199</v>
      </c>
      <c r="BA13" s="1" t="s">
        <v>156</v>
      </c>
      <c r="BB13" s="1" t="s">
        <v>157</v>
      </c>
      <c r="BC13" s="1" t="s">
        <v>120</v>
      </c>
      <c r="BD13" s="1" t="s">
        <v>53</v>
      </c>
      <c r="BE13" s="1" t="s">
        <v>54</v>
      </c>
      <c r="BF13" s="1" t="s">
        <v>48</v>
      </c>
      <c r="BG13" s="1" t="s">
        <v>119</v>
      </c>
    </row>
    <row r="14" spans="2:59" x14ac:dyDescent="0.25">
      <c r="B14" s="23">
        <f t="shared" si="13"/>
        <v>10</v>
      </c>
      <c r="C14" s="23" t="str">
        <f t="shared" si="17"/>
        <v>LHR</v>
      </c>
      <c r="D14" s="23" t="str">
        <f t="shared" si="1"/>
        <v>2025-08-03</v>
      </c>
      <c r="E14" s="23" t="str">
        <f t="shared" si="2"/>
        <v>99431913744</v>
      </c>
      <c r="F14" s="23" t="str">
        <f t="shared" si="3"/>
        <v>PGB250001986</v>
      </c>
      <c r="G14" s="23" t="str">
        <f t="shared" si="4"/>
        <v>양창길</v>
      </c>
      <c r="H14" s="23" t="str">
        <f t="shared" si="5"/>
        <v>목록(Manifest)</v>
      </c>
      <c r="I14" s="23">
        <f t="shared" si="6"/>
        <v>3.02</v>
      </c>
      <c r="J14" s="23">
        <f t="shared" si="7"/>
        <v>1</v>
      </c>
      <c r="K14" s="49">
        <f t="shared" si="8"/>
        <v>0.5</v>
      </c>
      <c r="L14" s="49">
        <f t="shared" si="9"/>
        <v>0.2</v>
      </c>
      <c r="M14" s="49">
        <f t="shared" si="14"/>
        <v>0.5</v>
      </c>
      <c r="N14" s="49">
        <f t="shared" si="10"/>
        <v>0.5</v>
      </c>
      <c r="O14" s="30" t="str">
        <f t="shared" si="11"/>
        <v>PGB250001986</v>
      </c>
      <c r="P14" s="55">
        <f t="shared" si="15"/>
        <v>9890</v>
      </c>
      <c r="Q14" s="56">
        <f t="shared" si="18"/>
        <v>4870</v>
      </c>
      <c r="R14" s="57">
        <f>VLOOKUP(H14,MAPPING!$B$3:$D$10,3,0)</f>
        <v>0</v>
      </c>
      <c r="S14" s="57">
        <f>(IF(VLOOKUP(VLOOKUP(AM14,MAPPING!$B$13:$D$18,2,1),MAPPING!$C$13:$E$18,2,0)=7000,0,VLOOKUP(VLOOKUP(AM14,MAPPING!$B$13:$D$18,2,1),MAPPING!$C$13:$E$18,2,0)))</f>
        <v>0</v>
      </c>
      <c r="T14" s="57">
        <f t="shared" si="12"/>
        <v>0</v>
      </c>
      <c r="U14" s="56">
        <f>(J14*VLOOKUP(M14/J14,MAPPING!$B$20:$C$27,2,10))</f>
        <v>0</v>
      </c>
      <c r="V14" s="53">
        <v>0</v>
      </c>
      <c r="W14" s="56">
        <v>0</v>
      </c>
      <c r="X14" s="56">
        <f t="shared" si="16"/>
        <v>14760</v>
      </c>
      <c r="Z14" s="1" t="s">
        <v>148</v>
      </c>
      <c r="AA14" s="1" t="s">
        <v>115</v>
      </c>
      <c r="AB14" s="1" t="s">
        <v>149</v>
      </c>
      <c r="AC14" s="1" t="s">
        <v>200</v>
      </c>
      <c r="AD14" s="1" t="s">
        <v>201</v>
      </c>
      <c r="AE14" s="1" t="s">
        <v>202</v>
      </c>
      <c r="AF14" s="161">
        <v>38335</v>
      </c>
      <c r="AG14" s="1" t="s">
        <v>48</v>
      </c>
      <c r="AH14" s="27">
        <v>1</v>
      </c>
      <c r="AI14" s="28">
        <v>0.5</v>
      </c>
      <c r="AJ14" s="28">
        <v>0.2</v>
      </c>
      <c r="AK14" s="28">
        <v>0.5</v>
      </c>
      <c r="AL14" s="1" t="s">
        <v>49</v>
      </c>
      <c r="AM14" s="28">
        <v>3.02</v>
      </c>
      <c r="AN14" s="1" t="s">
        <v>50</v>
      </c>
      <c r="AO14" s="1" t="s">
        <v>50</v>
      </c>
      <c r="AP14" s="1" t="s">
        <v>50</v>
      </c>
      <c r="AQ14" s="1" t="s">
        <v>50</v>
      </c>
      <c r="AR14" s="1" t="s">
        <v>50</v>
      </c>
      <c r="AS14" s="1" t="s">
        <v>116</v>
      </c>
      <c r="AT14" s="1" t="s">
        <v>117</v>
      </c>
      <c r="AU14" s="1" t="s">
        <v>203</v>
      </c>
      <c r="AV14" s="1" t="s">
        <v>48</v>
      </c>
      <c r="AW14" s="1" t="s">
        <v>51</v>
      </c>
      <c r="AX14" s="1" t="s">
        <v>204</v>
      </c>
      <c r="AY14" s="1" t="s">
        <v>205</v>
      </c>
      <c r="AZ14" s="1" t="s">
        <v>205</v>
      </c>
      <c r="BA14" s="1" t="s">
        <v>156</v>
      </c>
      <c r="BB14" s="1" t="s">
        <v>157</v>
      </c>
      <c r="BC14" s="1" t="s">
        <v>120</v>
      </c>
      <c r="BD14" s="1" t="s">
        <v>53</v>
      </c>
      <c r="BE14" s="1" t="s">
        <v>54</v>
      </c>
      <c r="BF14" s="1" t="s">
        <v>48</v>
      </c>
      <c r="BG14" s="1" t="s">
        <v>119</v>
      </c>
    </row>
    <row r="15" spans="2:59" x14ac:dyDescent="0.25">
      <c r="B15" s="23">
        <f t="shared" si="13"/>
        <v>11</v>
      </c>
      <c r="C15" s="23" t="str">
        <f t="shared" si="17"/>
        <v>LHR</v>
      </c>
      <c r="D15" s="23" t="str">
        <f t="shared" si="1"/>
        <v>2025-08-03</v>
      </c>
      <c r="E15" s="23" t="str">
        <f t="shared" si="2"/>
        <v>99431913744</v>
      </c>
      <c r="F15" s="23" t="str">
        <f t="shared" si="3"/>
        <v>PGB250001987</v>
      </c>
      <c r="G15" s="23" t="str">
        <f t="shared" si="4"/>
        <v>김정구</v>
      </c>
      <c r="H15" s="23" t="str">
        <f t="shared" si="5"/>
        <v>간이(Simple)</v>
      </c>
      <c r="I15" s="23">
        <f t="shared" si="6"/>
        <v>178.02</v>
      </c>
      <c r="J15" s="23">
        <f t="shared" si="7"/>
        <v>1</v>
      </c>
      <c r="K15" s="49">
        <f t="shared" si="8"/>
        <v>1.5</v>
      </c>
      <c r="L15" s="49">
        <f t="shared" si="9"/>
        <v>3</v>
      </c>
      <c r="M15" s="49">
        <f t="shared" si="14"/>
        <v>3</v>
      </c>
      <c r="N15" s="49">
        <f t="shared" si="10"/>
        <v>3</v>
      </c>
      <c r="O15" s="30" t="str">
        <f t="shared" si="11"/>
        <v>PGB250001987</v>
      </c>
      <c r="P15" s="55">
        <f t="shared" si="15"/>
        <v>24090</v>
      </c>
      <c r="Q15" s="56">
        <f t="shared" si="18"/>
        <v>4870</v>
      </c>
      <c r="R15" s="57">
        <f>VLOOKUP(H15,MAPPING!$B$3:$D$10,3,0)</f>
        <v>1500</v>
      </c>
      <c r="S15" s="57">
        <f>(IF(VLOOKUP(VLOOKUP(AM15,MAPPING!$B$13:$D$18,2,1),MAPPING!$C$13:$E$18,2,0)=7000,0,VLOOKUP(VLOOKUP(AM15,MAPPING!$B$13:$D$18,2,1),MAPPING!$C$13:$E$18,2,0)))</f>
        <v>0</v>
      </c>
      <c r="T15" s="57">
        <f t="shared" si="12"/>
        <v>0</v>
      </c>
      <c r="U15" s="56">
        <f>(J15*VLOOKUP(M15/J15,MAPPING!$B$20:$C$27,2,10))</f>
        <v>550</v>
      </c>
      <c r="V15" s="53">
        <v>0</v>
      </c>
      <c r="W15" s="56">
        <v>0</v>
      </c>
      <c r="X15" s="56">
        <f t="shared" si="16"/>
        <v>31010</v>
      </c>
      <c r="Z15" s="1" t="s">
        <v>148</v>
      </c>
      <c r="AA15" s="1" t="s">
        <v>115</v>
      </c>
      <c r="AB15" s="1" t="s">
        <v>149</v>
      </c>
      <c r="AC15" s="1" t="s">
        <v>206</v>
      </c>
      <c r="AD15" s="1" t="s">
        <v>207</v>
      </c>
      <c r="AE15" s="1" t="s">
        <v>208</v>
      </c>
      <c r="AF15" s="161">
        <v>61667</v>
      </c>
      <c r="AG15" s="1" t="s">
        <v>48</v>
      </c>
      <c r="AH15" s="27">
        <v>1</v>
      </c>
      <c r="AI15" s="28">
        <v>1.5</v>
      </c>
      <c r="AJ15" s="28">
        <v>3</v>
      </c>
      <c r="AK15" s="28">
        <v>3</v>
      </c>
      <c r="AL15" s="1" t="s">
        <v>57</v>
      </c>
      <c r="AM15" s="28">
        <v>178.02</v>
      </c>
      <c r="AN15" s="1" t="s">
        <v>50</v>
      </c>
      <c r="AO15" s="1" t="s">
        <v>50</v>
      </c>
      <c r="AP15" s="1" t="s">
        <v>50</v>
      </c>
      <c r="AQ15" s="1" t="s">
        <v>50</v>
      </c>
      <c r="AR15" s="1" t="s">
        <v>50</v>
      </c>
      <c r="AS15" s="1" t="s">
        <v>116</v>
      </c>
      <c r="AT15" s="1" t="s">
        <v>117</v>
      </c>
      <c r="AU15" s="1" t="s">
        <v>209</v>
      </c>
      <c r="AV15" s="1" t="s">
        <v>48</v>
      </c>
      <c r="AW15" s="1" t="s">
        <v>51</v>
      </c>
      <c r="AX15" s="1" t="s">
        <v>210</v>
      </c>
      <c r="AY15" s="1" t="s">
        <v>211</v>
      </c>
      <c r="AZ15" s="1" t="s">
        <v>211</v>
      </c>
      <c r="BA15" s="1" t="s">
        <v>156</v>
      </c>
      <c r="BB15" s="1" t="s">
        <v>157</v>
      </c>
      <c r="BC15" s="1" t="s">
        <v>120</v>
      </c>
      <c r="BD15" s="1" t="s">
        <v>53</v>
      </c>
      <c r="BE15" s="1" t="s">
        <v>54</v>
      </c>
      <c r="BF15" s="1" t="s">
        <v>48</v>
      </c>
      <c r="BG15" s="1" t="s">
        <v>119</v>
      </c>
    </row>
    <row r="16" spans="2:59" x14ac:dyDescent="0.25">
      <c r="B16" s="23">
        <f t="shared" si="13"/>
        <v>12</v>
      </c>
      <c r="C16" s="23" t="str">
        <f t="shared" si="17"/>
        <v>LHR</v>
      </c>
      <c r="D16" s="23" t="str">
        <f t="shared" si="1"/>
        <v>2025-08-03</v>
      </c>
      <c r="E16" s="23" t="str">
        <f t="shared" si="2"/>
        <v>99431913744</v>
      </c>
      <c r="F16" s="23" t="str">
        <f t="shared" si="3"/>
        <v>PGB250001988</v>
      </c>
      <c r="G16" s="23" t="str">
        <f t="shared" si="4"/>
        <v>박지현</v>
      </c>
      <c r="H16" s="23" t="str">
        <f t="shared" si="5"/>
        <v>목록(Manifest)</v>
      </c>
      <c r="I16" s="23">
        <f t="shared" si="6"/>
        <v>56</v>
      </c>
      <c r="J16" s="23">
        <f t="shared" si="7"/>
        <v>1</v>
      </c>
      <c r="K16" s="49">
        <f t="shared" si="8"/>
        <v>3</v>
      </c>
      <c r="L16" s="49">
        <f t="shared" si="9"/>
        <v>2.5</v>
      </c>
      <c r="M16" s="49">
        <f t="shared" si="14"/>
        <v>3</v>
      </c>
      <c r="N16" s="49">
        <f t="shared" si="10"/>
        <v>3</v>
      </c>
      <c r="O16" s="30" t="str">
        <f t="shared" si="11"/>
        <v>PGB250001988</v>
      </c>
      <c r="P16" s="55">
        <f t="shared" si="15"/>
        <v>24090</v>
      </c>
      <c r="Q16" s="56">
        <f t="shared" si="18"/>
        <v>4870</v>
      </c>
      <c r="R16" s="57">
        <f>VLOOKUP(H16,MAPPING!$B$3:$D$10,3,0)</f>
        <v>0</v>
      </c>
      <c r="S16" s="57">
        <f>(IF(VLOOKUP(VLOOKUP(AM16,MAPPING!$B$13:$D$18,2,1),MAPPING!$C$13:$E$18,2,0)=7000,0,VLOOKUP(VLOOKUP(AM16,MAPPING!$B$13:$D$18,2,1),MAPPING!$C$13:$E$18,2,0)))</f>
        <v>0</v>
      </c>
      <c r="T16" s="57">
        <f t="shared" si="12"/>
        <v>0</v>
      </c>
      <c r="U16" s="56">
        <f>(J16*VLOOKUP(M16/J16,MAPPING!$B$20:$C$27,2,10))</f>
        <v>550</v>
      </c>
      <c r="V16" s="53">
        <v>0</v>
      </c>
      <c r="W16" s="56">
        <v>0</v>
      </c>
      <c r="X16" s="56">
        <f t="shared" si="16"/>
        <v>29510</v>
      </c>
      <c r="Z16" s="1" t="s">
        <v>148</v>
      </c>
      <c r="AA16" s="1" t="s">
        <v>115</v>
      </c>
      <c r="AB16" s="1" t="s">
        <v>149</v>
      </c>
      <c r="AC16" s="1" t="s">
        <v>212</v>
      </c>
      <c r="AD16" s="1" t="s">
        <v>132</v>
      </c>
      <c r="AE16" s="1" t="s">
        <v>137</v>
      </c>
      <c r="AF16" s="161">
        <v>10406</v>
      </c>
      <c r="AG16" s="1" t="s">
        <v>48</v>
      </c>
      <c r="AH16" s="27">
        <v>1</v>
      </c>
      <c r="AI16" s="28">
        <v>3</v>
      </c>
      <c r="AJ16" s="28">
        <v>2.5</v>
      </c>
      <c r="AK16" s="28">
        <v>3</v>
      </c>
      <c r="AL16" s="1" t="s">
        <v>49</v>
      </c>
      <c r="AM16" s="28">
        <v>56</v>
      </c>
      <c r="AN16" s="1" t="s">
        <v>50</v>
      </c>
      <c r="AO16" s="1" t="s">
        <v>50</v>
      </c>
      <c r="AP16" s="1" t="s">
        <v>50</v>
      </c>
      <c r="AQ16" s="1" t="s">
        <v>50</v>
      </c>
      <c r="AR16" s="1" t="s">
        <v>50</v>
      </c>
      <c r="AS16" s="1" t="s">
        <v>116</v>
      </c>
      <c r="AT16" s="1" t="s">
        <v>117</v>
      </c>
      <c r="AU16" s="1" t="s">
        <v>213</v>
      </c>
      <c r="AV16" s="1" t="s">
        <v>48</v>
      </c>
      <c r="AW16" s="1" t="s">
        <v>51</v>
      </c>
      <c r="AX16" s="1" t="s">
        <v>214</v>
      </c>
      <c r="AY16" s="1" t="s">
        <v>215</v>
      </c>
      <c r="AZ16" s="1" t="s">
        <v>215</v>
      </c>
      <c r="BA16" s="1" t="s">
        <v>156</v>
      </c>
      <c r="BB16" s="1" t="s">
        <v>157</v>
      </c>
      <c r="BC16" s="1" t="s">
        <v>120</v>
      </c>
      <c r="BD16" s="1" t="s">
        <v>53</v>
      </c>
      <c r="BE16" s="1" t="s">
        <v>54</v>
      </c>
      <c r="BF16" s="1" t="s">
        <v>48</v>
      </c>
      <c r="BG16" s="1" t="s">
        <v>119</v>
      </c>
    </row>
    <row r="17" spans="2:59" x14ac:dyDescent="0.25">
      <c r="B17" s="23">
        <f t="shared" si="13"/>
        <v>13</v>
      </c>
      <c r="C17" s="23" t="str">
        <f t="shared" si="17"/>
        <v>LHR</v>
      </c>
      <c r="D17" s="23" t="str">
        <f t="shared" si="1"/>
        <v>2025-08-03</v>
      </c>
      <c r="E17" s="23" t="str">
        <f t="shared" si="2"/>
        <v>99431913744</v>
      </c>
      <c r="F17" s="23" t="str">
        <f t="shared" si="3"/>
        <v>PGB250001989</v>
      </c>
      <c r="G17" s="23" t="str">
        <f t="shared" si="4"/>
        <v>곽도영</v>
      </c>
      <c r="H17" s="23" t="str">
        <f t="shared" si="5"/>
        <v>목록(Manifest)</v>
      </c>
      <c r="I17" s="23">
        <f t="shared" si="6"/>
        <v>7.49</v>
      </c>
      <c r="J17" s="23">
        <f t="shared" si="7"/>
        <v>1</v>
      </c>
      <c r="K17" s="49">
        <f t="shared" si="8"/>
        <v>0.5</v>
      </c>
      <c r="L17" s="49">
        <f t="shared" si="9"/>
        <v>0.7</v>
      </c>
      <c r="M17" s="49">
        <f t="shared" si="14"/>
        <v>0.7</v>
      </c>
      <c r="N17" s="49">
        <f t="shared" si="10"/>
        <v>1</v>
      </c>
      <c r="O17" s="30" t="str">
        <f t="shared" si="11"/>
        <v>PGB250001989</v>
      </c>
      <c r="P17" s="55">
        <f t="shared" si="15"/>
        <v>12730</v>
      </c>
      <c r="Q17" s="56">
        <f t="shared" si="18"/>
        <v>4870</v>
      </c>
      <c r="R17" s="57">
        <f>VLOOKUP(H17,MAPPING!$B$3:$D$10,3,0)</f>
        <v>0</v>
      </c>
      <c r="S17" s="57">
        <f>(IF(VLOOKUP(VLOOKUP(AM17,MAPPING!$B$13:$D$18,2,1),MAPPING!$C$13:$E$18,2,0)=7000,0,VLOOKUP(VLOOKUP(AM17,MAPPING!$B$13:$D$18,2,1),MAPPING!$C$13:$E$18,2,0)))</f>
        <v>0</v>
      </c>
      <c r="T17" s="57">
        <f t="shared" si="12"/>
        <v>0</v>
      </c>
      <c r="U17" s="56">
        <f>(J17*VLOOKUP(M17/J17,MAPPING!$B$20:$C$27,2,10))</f>
        <v>0</v>
      </c>
      <c r="V17" s="53">
        <v>0</v>
      </c>
      <c r="W17" s="56">
        <v>0</v>
      </c>
      <c r="X17" s="56">
        <f t="shared" si="16"/>
        <v>17600</v>
      </c>
      <c r="Z17" s="1" t="s">
        <v>148</v>
      </c>
      <c r="AA17" s="1" t="s">
        <v>115</v>
      </c>
      <c r="AB17" s="1" t="s">
        <v>149</v>
      </c>
      <c r="AC17" s="1" t="s">
        <v>216</v>
      </c>
      <c r="AD17" s="1" t="s">
        <v>217</v>
      </c>
      <c r="AE17" s="1" t="s">
        <v>218</v>
      </c>
      <c r="AF17" s="161">
        <v>31147</v>
      </c>
      <c r="AG17" s="1" t="s">
        <v>48</v>
      </c>
      <c r="AH17" s="27">
        <v>1</v>
      </c>
      <c r="AI17" s="28">
        <v>0.5</v>
      </c>
      <c r="AJ17" s="28">
        <v>0.7</v>
      </c>
      <c r="AK17" s="28">
        <v>0.7</v>
      </c>
      <c r="AL17" s="1" t="s">
        <v>49</v>
      </c>
      <c r="AM17" s="28">
        <v>7.49</v>
      </c>
      <c r="AN17" s="1" t="s">
        <v>50</v>
      </c>
      <c r="AO17" s="1" t="s">
        <v>50</v>
      </c>
      <c r="AP17" s="1" t="s">
        <v>50</v>
      </c>
      <c r="AQ17" s="1" t="s">
        <v>50</v>
      </c>
      <c r="AR17" s="1" t="s">
        <v>50</v>
      </c>
      <c r="AS17" s="1" t="s">
        <v>116</v>
      </c>
      <c r="AT17" s="1" t="s">
        <v>117</v>
      </c>
      <c r="AU17" s="1" t="s">
        <v>219</v>
      </c>
      <c r="AV17" s="1" t="s">
        <v>48</v>
      </c>
      <c r="AW17" s="1" t="s">
        <v>51</v>
      </c>
      <c r="AX17" s="1" t="s">
        <v>220</v>
      </c>
      <c r="AY17" s="1" t="s">
        <v>221</v>
      </c>
      <c r="AZ17" s="1" t="s">
        <v>221</v>
      </c>
      <c r="BA17" s="1" t="s">
        <v>156</v>
      </c>
      <c r="BB17" s="1" t="s">
        <v>157</v>
      </c>
      <c r="BC17" s="1" t="s">
        <v>120</v>
      </c>
      <c r="BD17" s="1" t="s">
        <v>53</v>
      </c>
      <c r="BE17" s="1" t="s">
        <v>54</v>
      </c>
      <c r="BF17" s="1" t="s">
        <v>48</v>
      </c>
      <c r="BG17" s="1" t="s">
        <v>119</v>
      </c>
    </row>
    <row r="18" spans="2:59" x14ac:dyDescent="0.25">
      <c r="B18" s="23">
        <f t="shared" si="13"/>
        <v>14</v>
      </c>
      <c r="C18" s="23" t="str">
        <f t="shared" si="17"/>
        <v>LHR</v>
      </c>
      <c r="D18" s="23" t="str">
        <f t="shared" si="1"/>
        <v>2025-08-03</v>
      </c>
      <c r="E18" s="23" t="str">
        <f t="shared" si="2"/>
        <v>99431913744</v>
      </c>
      <c r="F18" s="23" t="str">
        <f t="shared" si="3"/>
        <v>PGB250001983</v>
      </c>
      <c r="G18" s="23" t="str">
        <f t="shared" si="4"/>
        <v>양형순</v>
      </c>
      <c r="H18" s="23" t="str">
        <f t="shared" si="5"/>
        <v>목록(Manifest)</v>
      </c>
      <c r="I18" s="23">
        <f t="shared" si="6"/>
        <v>99.71</v>
      </c>
      <c r="J18" s="23">
        <f t="shared" si="7"/>
        <v>1</v>
      </c>
      <c r="K18" s="49">
        <f t="shared" si="8"/>
        <v>4</v>
      </c>
      <c r="L18" s="49">
        <f t="shared" si="9"/>
        <v>0.2</v>
      </c>
      <c r="M18" s="49">
        <f t="shared" si="14"/>
        <v>4</v>
      </c>
      <c r="N18" s="49">
        <f t="shared" si="10"/>
        <v>4</v>
      </c>
      <c r="O18" s="30" t="str">
        <f t="shared" si="11"/>
        <v>PGB250001983</v>
      </c>
      <c r="P18" s="55">
        <f t="shared" si="15"/>
        <v>29770</v>
      </c>
      <c r="Q18" s="56">
        <f t="shared" si="18"/>
        <v>4870</v>
      </c>
      <c r="R18" s="57">
        <f>VLOOKUP(H18,MAPPING!$B$3:$D$10,3,0)</f>
        <v>0</v>
      </c>
      <c r="S18" s="57">
        <f>(IF(VLOOKUP(VLOOKUP(AM18,MAPPING!$B$13:$D$18,2,1),MAPPING!$C$13:$E$18,2,0)=7000,0,VLOOKUP(VLOOKUP(AM18,MAPPING!$B$13:$D$18,2,1),MAPPING!$C$13:$E$18,2,0)))</f>
        <v>0</v>
      </c>
      <c r="T18" s="57">
        <f t="shared" si="12"/>
        <v>0</v>
      </c>
      <c r="U18" s="56">
        <f>(J18*VLOOKUP(M18/J18,MAPPING!$B$20:$C$27,2,10))</f>
        <v>550</v>
      </c>
      <c r="V18" s="53">
        <v>0</v>
      </c>
      <c r="W18" s="56">
        <v>0</v>
      </c>
      <c r="X18" s="56">
        <f t="shared" si="16"/>
        <v>35190</v>
      </c>
      <c r="Z18" s="1" t="s">
        <v>148</v>
      </c>
      <c r="AA18" s="1" t="s">
        <v>115</v>
      </c>
      <c r="AB18" s="1" t="s">
        <v>149</v>
      </c>
      <c r="AC18" s="1" t="s">
        <v>222</v>
      </c>
      <c r="AD18" s="1" t="s">
        <v>143</v>
      </c>
      <c r="AE18" s="1" t="s">
        <v>144</v>
      </c>
      <c r="AF18" s="161">
        <v>22704</v>
      </c>
      <c r="AG18" s="1" t="s">
        <v>48</v>
      </c>
      <c r="AH18" s="27">
        <v>1</v>
      </c>
      <c r="AI18" s="28">
        <v>4</v>
      </c>
      <c r="AJ18" s="28">
        <v>0.2</v>
      </c>
      <c r="AK18" s="28">
        <v>4</v>
      </c>
      <c r="AL18" s="1" t="s">
        <v>49</v>
      </c>
      <c r="AM18" s="28">
        <v>99.71</v>
      </c>
      <c r="AN18" s="1" t="s">
        <v>50</v>
      </c>
      <c r="AO18" s="1" t="s">
        <v>50</v>
      </c>
      <c r="AP18" s="1" t="s">
        <v>50</v>
      </c>
      <c r="AQ18" s="1" t="s">
        <v>50</v>
      </c>
      <c r="AR18" s="1" t="s">
        <v>50</v>
      </c>
      <c r="AS18" s="1" t="s">
        <v>116</v>
      </c>
      <c r="AT18" s="1" t="s">
        <v>117</v>
      </c>
      <c r="AU18" s="1" t="s">
        <v>223</v>
      </c>
      <c r="AV18" s="1" t="s">
        <v>48</v>
      </c>
      <c r="AW18" s="1" t="s">
        <v>51</v>
      </c>
      <c r="AX18" s="1" t="s">
        <v>224</v>
      </c>
      <c r="AY18" s="1" t="s">
        <v>225</v>
      </c>
      <c r="AZ18" s="1" t="s">
        <v>225</v>
      </c>
      <c r="BA18" s="1" t="s">
        <v>156</v>
      </c>
      <c r="BB18" s="1" t="s">
        <v>157</v>
      </c>
      <c r="BC18" s="1" t="s">
        <v>120</v>
      </c>
      <c r="BD18" s="1" t="s">
        <v>53</v>
      </c>
      <c r="BE18" s="1" t="s">
        <v>54</v>
      </c>
      <c r="BF18" s="1" t="s">
        <v>48</v>
      </c>
      <c r="BG18" s="1" t="s">
        <v>119</v>
      </c>
    </row>
    <row r="19" spans="2:59" x14ac:dyDescent="0.25">
      <c r="B19" s="23">
        <f t="shared" si="13"/>
        <v>15</v>
      </c>
      <c r="C19" s="23" t="str">
        <f t="shared" si="17"/>
        <v>LHR</v>
      </c>
      <c r="D19" s="23" t="str">
        <f t="shared" si="1"/>
        <v>2025-08-05</v>
      </c>
      <c r="E19" s="23" t="str">
        <f t="shared" si="2"/>
        <v>99431913755</v>
      </c>
      <c r="F19" s="23" t="str">
        <f t="shared" si="3"/>
        <v>PGB250001998</v>
      </c>
      <c r="G19" s="23" t="str">
        <f t="shared" si="4"/>
        <v>박성빈</v>
      </c>
      <c r="H19" s="23" t="str">
        <f t="shared" si="5"/>
        <v>목록(Manifest)</v>
      </c>
      <c r="I19" s="23">
        <f t="shared" si="6"/>
        <v>42.56</v>
      </c>
      <c r="J19" s="23">
        <f t="shared" si="7"/>
        <v>1</v>
      </c>
      <c r="K19" s="49">
        <f t="shared" si="8"/>
        <v>0.5</v>
      </c>
      <c r="L19" s="49">
        <f t="shared" si="9"/>
        <v>0.2</v>
      </c>
      <c r="M19" s="49">
        <f t="shared" si="14"/>
        <v>0.5</v>
      </c>
      <c r="N19" s="49">
        <f t="shared" si="10"/>
        <v>0.5</v>
      </c>
      <c r="O19" s="30" t="str">
        <f t="shared" si="11"/>
        <v>PGB250001998</v>
      </c>
      <c r="P19" s="55">
        <f t="shared" si="15"/>
        <v>9890</v>
      </c>
      <c r="Q19" s="56">
        <f t="shared" si="18"/>
        <v>4870</v>
      </c>
      <c r="R19" s="57">
        <f>VLOOKUP(H19,MAPPING!$B$3:$D$10,3,0)</f>
        <v>0</v>
      </c>
      <c r="S19" s="57">
        <f>(IF(VLOOKUP(VLOOKUP(AM19,MAPPING!$B$13:$D$18,2,1),MAPPING!$C$13:$E$18,2,0)=7000,0,VLOOKUP(VLOOKUP(AM19,MAPPING!$B$13:$D$18,2,1),MAPPING!$C$13:$E$18,2,0)))</f>
        <v>0</v>
      </c>
      <c r="T19" s="57">
        <f t="shared" si="12"/>
        <v>0</v>
      </c>
      <c r="U19" s="56">
        <f>(J19*VLOOKUP(M19/J19,MAPPING!$B$20:$C$27,2,10))</f>
        <v>0</v>
      </c>
      <c r="V19" s="53">
        <v>0</v>
      </c>
      <c r="W19" s="56">
        <v>0</v>
      </c>
      <c r="X19" s="56">
        <f t="shared" si="16"/>
        <v>14760</v>
      </c>
      <c r="Z19" s="1" t="s">
        <v>226</v>
      </c>
      <c r="AA19" s="1" t="s">
        <v>115</v>
      </c>
      <c r="AB19" s="1" t="s">
        <v>227</v>
      </c>
      <c r="AC19" s="1" t="s">
        <v>228</v>
      </c>
      <c r="AD19" s="1" t="s">
        <v>229</v>
      </c>
      <c r="AE19" s="1" t="s">
        <v>230</v>
      </c>
      <c r="AF19" s="161">
        <v>44644</v>
      </c>
      <c r="AG19" s="1" t="s">
        <v>48</v>
      </c>
      <c r="AH19" s="27">
        <v>1</v>
      </c>
      <c r="AI19" s="28">
        <v>0.5</v>
      </c>
      <c r="AJ19" s="28">
        <v>0.2</v>
      </c>
      <c r="AK19" s="28">
        <v>0.5</v>
      </c>
      <c r="AL19" s="1" t="s">
        <v>49</v>
      </c>
      <c r="AM19" s="28">
        <v>42.56</v>
      </c>
      <c r="AN19" s="1" t="s">
        <v>50</v>
      </c>
      <c r="AO19" s="1" t="s">
        <v>50</v>
      </c>
      <c r="AP19" s="1" t="s">
        <v>50</v>
      </c>
      <c r="AQ19" s="1" t="s">
        <v>50</v>
      </c>
      <c r="AR19" s="1" t="s">
        <v>50</v>
      </c>
      <c r="AS19" s="1" t="s">
        <v>116</v>
      </c>
      <c r="AT19" s="1" t="s">
        <v>117</v>
      </c>
      <c r="AU19" s="1" t="s">
        <v>231</v>
      </c>
      <c r="AV19" s="1" t="s">
        <v>48</v>
      </c>
      <c r="AW19" s="1" t="s">
        <v>51</v>
      </c>
      <c r="AX19" s="1" t="s">
        <v>232</v>
      </c>
      <c r="AY19" s="1" t="s">
        <v>233</v>
      </c>
      <c r="AZ19" s="1" t="s">
        <v>233</v>
      </c>
      <c r="BA19" s="1" t="s">
        <v>156</v>
      </c>
      <c r="BB19" s="1" t="s">
        <v>157</v>
      </c>
      <c r="BC19" s="1" t="s">
        <v>120</v>
      </c>
      <c r="BD19" s="1" t="s">
        <v>53</v>
      </c>
      <c r="BE19" s="1" t="s">
        <v>54</v>
      </c>
      <c r="BF19" s="1" t="s">
        <v>48</v>
      </c>
      <c r="BG19" s="1" t="s">
        <v>119</v>
      </c>
    </row>
    <row r="20" spans="2:59" x14ac:dyDescent="0.25">
      <c r="B20" s="23">
        <f t="shared" si="13"/>
        <v>16</v>
      </c>
      <c r="C20" s="23" t="str">
        <f t="shared" si="17"/>
        <v>LHR</v>
      </c>
      <c r="D20" s="23" t="str">
        <f t="shared" si="1"/>
        <v>2025-08-05</v>
      </c>
      <c r="E20" s="23" t="str">
        <f t="shared" si="2"/>
        <v>99431913755</v>
      </c>
      <c r="F20" s="23" t="str">
        <f t="shared" si="3"/>
        <v>PGB250001999</v>
      </c>
      <c r="G20" s="23" t="str">
        <f t="shared" si="4"/>
        <v>티엠씨테크</v>
      </c>
      <c r="H20" s="23" t="str">
        <f t="shared" si="5"/>
        <v>간이(Simple)</v>
      </c>
      <c r="I20" s="23">
        <f t="shared" si="6"/>
        <v>713.02</v>
      </c>
      <c r="J20" s="23">
        <f t="shared" si="7"/>
        <v>1</v>
      </c>
      <c r="K20" s="49">
        <f t="shared" si="8"/>
        <v>2.5</v>
      </c>
      <c r="L20" s="49">
        <f t="shared" si="9"/>
        <v>1.8</v>
      </c>
      <c r="M20" s="49">
        <f t="shared" si="14"/>
        <v>2.5</v>
      </c>
      <c r="N20" s="49">
        <f t="shared" si="10"/>
        <v>2.5</v>
      </c>
      <c r="O20" s="30" t="str">
        <f t="shared" si="11"/>
        <v>PGB250001999</v>
      </c>
      <c r="P20" s="55">
        <f t="shared" si="15"/>
        <v>21250</v>
      </c>
      <c r="Q20" s="56">
        <f t="shared" si="18"/>
        <v>4870</v>
      </c>
      <c r="R20" s="57">
        <f>VLOOKUP(H20,MAPPING!$B$3:$D$10,3,0)</f>
        <v>1500</v>
      </c>
      <c r="S20" s="57">
        <f>(IF(VLOOKUP(VLOOKUP(AM20,MAPPING!$B$13:$D$18,2,1),MAPPING!$C$13:$E$18,2,0)=7000,0,VLOOKUP(VLOOKUP(AM20,MAPPING!$B$13:$D$18,2,1),MAPPING!$C$13:$E$18,2,0)))</f>
        <v>0</v>
      </c>
      <c r="T20" s="57">
        <f t="shared" si="12"/>
        <v>0</v>
      </c>
      <c r="U20" s="56">
        <f>(J20*VLOOKUP(M20/J20,MAPPING!$B$20:$C$27,2,10))</f>
        <v>550</v>
      </c>
      <c r="V20" s="53">
        <v>0</v>
      </c>
      <c r="W20" s="56">
        <v>0</v>
      </c>
      <c r="X20" s="56">
        <f t="shared" si="16"/>
        <v>28170</v>
      </c>
      <c r="Z20" s="1" t="s">
        <v>226</v>
      </c>
      <c r="AA20" s="1" t="s">
        <v>115</v>
      </c>
      <c r="AB20" s="1" t="s">
        <v>227</v>
      </c>
      <c r="AC20" s="1" t="s">
        <v>234</v>
      </c>
      <c r="AD20" s="1" t="s">
        <v>136</v>
      </c>
      <c r="AE20" s="1" t="s">
        <v>140</v>
      </c>
      <c r="AF20" s="161">
        <v>18542</v>
      </c>
      <c r="AG20" s="1" t="s">
        <v>130</v>
      </c>
      <c r="AH20" s="27">
        <v>1</v>
      </c>
      <c r="AI20" s="28">
        <v>2.5</v>
      </c>
      <c r="AJ20" s="28">
        <v>1.8</v>
      </c>
      <c r="AK20" s="28">
        <v>2.5</v>
      </c>
      <c r="AL20" s="1" t="s">
        <v>57</v>
      </c>
      <c r="AM20" s="28">
        <v>713.02</v>
      </c>
      <c r="AN20" s="1" t="s">
        <v>50</v>
      </c>
      <c r="AO20" s="1" t="s">
        <v>50</v>
      </c>
      <c r="AP20" s="1" t="s">
        <v>50</v>
      </c>
      <c r="AQ20" s="1" t="s">
        <v>50</v>
      </c>
      <c r="AR20" s="1" t="s">
        <v>50</v>
      </c>
      <c r="AS20" s="1" t="s">
        <v>116</v>
      </c>
      <c r="AT20" s="1" t="s">
        <v>117</v>
      </c>
      <c r="AU20" s="1" t="s">
        <v>235</v>
      </c>
      <c r="AV20" s="1" t="s">
        <v>48</v>
      </c>
      <c r="AW20" s="1" t="s">
        <v>51</v>
      </c>
      <c r="AX20" s="1" t="s">
        <v>236</v>
      </c>
      <c r="AY20" s="1" t="s">
        <v>237</v>
      </c>
      <c r="AZ20" s="1" t="s">
        <v>237</v>
      </c>
      <c r="BA20" s="1" t="s">
        <v>156</v>
      </c>
      <c r="BB20" s="1" t="s">
        <v>157</v>
      </c>
      <c r="BC20" s="1" t="s">
        <v>120</v>
      </c>
      <c r="BD20" s="1" t="s">
        <v>53</v>
      </c>
      <c r="BE20" s="1" t="s">
        <v>54</v>
      </c>
      <c r="BF20" s="1" t="s">
        <v>48</v>
      </c>
      <c r="BG20" s="1" t="s">
        <v>119</v>
      </c>
    </row>
    <row r="21" spans="2:59" x14ac:dyDescent="0.25">
      <c r="B21" s="23">
        <f t="shared" si="13"/>
        <v>17</v>
      </c>
      <c r="C21" s="23" t="str">
        <f t="shared" si="17"/>
        <v>LHR</v>
      </c>
      <c r="D21" s="23" t="str">
        <f t="shared" si="1"/>
        <v>2025-08-05</v>
      </c>
      <c r="E21" s="23" t="str">
        <f t="shared" si="2"/>
        <v>99431913755</v>
      </c>
      <c r="F21" s="23" t="str">
        <f t="shared" si="3"/>
        <v>PGB250002002</v>
      </c>
      <c r="G21" s="23" t="str">
        <f t="shared" si="4"/>
        <v>박정원</v>
      </c>
      <c r="H21" s="23" t="str">
        <f t="shared" si="5"/>
        <v>목록(Manifest)</v>
      </c>
      <c r="I21" s="23">
        <f t="shared" si="6"/>
        <v>137.28</v>
      </c>
      <c r="J21" s="23">
        <f t="shared" si="7"/>
        <v>1</v>
      </c>
      <c r="K21" s="49">
        <f t="shared" si="8"/>
        <v>3.5</v>
      </c>
      <c r="L21" s="49">
        <f t="shared" si="9"/>
        <v>2.8</v>
      </c>
      <c r="M21" s="49">
        <f t="shared" si="14"/>
        <v>3.5</v>
      </c>
      <c r="N21" s="49">
        <f t="shared" si="10"/>
        <v>3.5</v>
      </c>
      <c r="O21" s="30" t="str">
        <f t="shared" si="11"/>
        <v>PGB250002002</v>
      </c>
      <c r="P21" s="55">
        <f t="shared" si="15"/>
        <v>26930</v>
      </c>
      <c r="Q21" s="56">
        <f t="shared" si="18"/>
        <v>4870</v>
      </c>
      <c r="R21" s="57">
        <f>VLOOKUP(H21,MAPPING!$B$3:$D$10,3,0)</f>
        <v>0</v>
      </c>
      <c r="S21" s="57">
        <f>(IF(VLOOKUP(VLOOKUP(AM21,MAPPING!$B$13:$D$18,2,1),MAPPING!$C$13:$E$18,2,0)=7000,0,VLOOKUP(VLOOKUP(AM21,MAPPING!$B$13:$D$18,2,1),MAPPING!$C$13:$E$18,2,0)))</f>
        <v>0</v>
      </c>
      <c r="T21" s="57">
        <f t="shared" si="12"/>
        <v>0</v>
      </c>
      <c r="U21" s="56">
        <f>(J21*VLOOKUP(M21/J21,MAPPING!$B$20:$C$27,2,10))</f>
        <v>550</v>
      </c>
      <c r="V21" s="53">
        <v>0</v>
      </c>
      <c r="W21" s="56">
        <v>0</v>
      </c>
      <c r="X21" s="56">
        <f t="shared" si="16"/>
        <v>32350</v>
      </c>
      <c r="Z21" s="1" t="s">
        <v>226</v>
      </c>
      <c r="AA21" s="1" t="s">
        <v>115</v>
      </c>
      <c r="AB21" s="1" t="s">
        <v>227</v>
      </c>
      <c r="AC21" s="1" t="s">
        <v>238</v>
      </c>
      <c r="AD21" s="1" t="s">
        <v>239</v>
      </c>
      <c r="AE21" s="1" t="s">
        <v>240</v>
      </c>
      <c r="AF21" s="161">
        <v>34694</v>
      </c>
      <c r="AG21" s="1" t="s">
        <v>48</v>
      </c>
      <c r="AH21" s="27">
        <v>1</v>
      </c>
      <c r="AI21" s="28">
        <v>3.5</v>
      </c>
      <c r="AJ21" s="28">
        <v>2.8</v>
      </c>
      <c r="AK21" s="28">
        <v>3.5</v>
      </c>
      <c r="AL21" s="1" t="s">
        <v>49</v>
      </c>
      <c r="AM21" s="28">
        <v>137.28</v>
      </c>
      <c r="AN21" s="1" t="s">
        <v>50</v>
      </c>
      <c r="AO21" s="1" t="s">
        <v>50</v>
      </c>
      <c r="AP21" s="1" t="s">
        <v>50</v>
      </c>
      <c r="AQ21" s="1" t="s">
        <v>50</v>
      </c>
      <c r="AR21" s="1" t="s">
        <v>50</v>
      </c>
      <c r="AS21" s="1" t="s">
        <v>116</v>
      </c>
      <c r="AT21" s="1" t="s">
        <v>117</v>
      </c>
      <c r="AU21" s="1" t="s">
        <v>241</v>
      </c>
      <c r="AV21" s="1" t="s">
        <v>48</v>
      </c>
      <c r="AW21" s="1" t="s">
        <v>51</v>
      </c>
      <c r="AX21" s="1" t="s">
        <v>242</v>
      </c>
      <c r="AY21" s="1" t="s">
        <v>243</v>
      </c>
      <c r="AZ21" s="1" t="s">
        <v>243</v>
      </c>
      <c r="BA21" s="1" t="s">
        <v>156</v>
      </c>
      <c r="BB21" s="1" t="s">
        <v>157</v>
      </c>
      <c r="BC21" s="1" t="s">
        <v>120</v>
      </c>
      <c r="BD21" s="1" t="s">
        <v>53</v>
      </c>
      <c r="BE21" s="1" t="s">
        <v>54</v>
      </c>
      <c r="BF21" s="1" t="s">
        <v>48</v>
      </c>
      <c r="BG21" s="1" t="s">
        <v>119</v>
      </c>
    </row>
    <row r="22" spans="2:59" x14ac:dyDescent="0.25">
      <c r="B22" s="23">
        <f t="shared" si="13"/>
        <v>18</v>
      </c>
      <c r="C22" s="23" t="str">
        <f t="shared" ref="C22:C85" si="19">AA22</f>
        <v>LHR</v>
      </c>
      <c r="D22" s="23" t="str">
        <f t="shared" ref="D22:D85" si="20">Z22</f>
        <v>2025-08-05</v>
      </c>
      <c r="E22" s="23" t="str">
        <f t="shared" ref="E22:E85" si="21">AB22</f>
        <v>99431913755</v>
      </c>
      <c r="F22" s="23" t="str">
        <f t="shared" ref="F22:F85" si="22">AC22</f>
        <v>PGB250002001</v>
      </c>
      <c r="G22" s="23" t="str">
        <f t="shared" ref="G22:G85" si="23">AD22</f>
        <v>김황래</v>
      </c>
      <c r="H22" s="23" t="str">
        <f t="shared" ref="H22:H85" si="24">AL22</f>
        <v>목록(Manifest)</v>
      </c>
      <c r="I22" s="23">
        <f t="shared" ref="I22:I85" si="25">AM22</f>
        <v>55.59</v>
      </c>
      <c r="J22" s="23">
        <f t="shared" ref="J22:J85" si="26">AH22</f>
        <v>1</v>
      </c>
      <c r="K22" s="49">
        <f t="shared" ref="K22:K85" si="27">AI22</f>
        <v>4.5</v>
      </c>
      <c r="L22" s="49">
        <f t="shared" ref="L22:L85" si="28">AJ22</f>
        <v>4</v>
      </c>
      <c r="M22" s="49">
        <f t="shared" ref="M22:M85" si="29">AK22</f>
        <v>4.5</v>
      </c>
      <c r="N22" s="49">
        <f t="shared" ref="N22:N85" si="30">CEILING(M22,0.5)</f>
        <v>4.5</v>
      </c>
      <c r="O22" s="30" t="str">
        <f t="shared" ref="O22:O85" si="31">AC22</f>
        <v>PGB250002001</v>
      </c>
      <c r="P22" s="55">
        <f t="shared" si="15"/>
        <v>32610</v>
      </c>
      <c r="Q22" s="56">
        <f t="shared" si="18"/>
        <v>4870</v>
      </c>
      <c r="R22" s="57">
        <f>VLOOKUP(H22,MAPPING!$B$3:$D$10,3,0)</f>
        <v>0</v>
      </c>
      <c r="S22" s="57">
        <f>(IF(VLOOKUP(VLOOKUP(AM22,MAPPING!$B$13:$D$18,2,1),MAPPING!$C$13:$E$18,2,0)=7000,0,VLOOKUP(VLOOKUP(AM22,MAPPING!$B$13:$D$18,2,1),MAPPING!$C$13:$E$18,2,0)))</f>
        <v>0</v>
      </c>
      <c r="T22" s="57">
        <f t="shared" si="12"/>
        <v>0</v>
      </c>
      <c r="U22" s="56">
        <f>(J22*VLOOKUP(M22/J22,MAPPING!$B$20:$C$27,2,10))</f>
        <v>550</v>
      </c>
      <c r="V22" s="53">
        <v>0</v>
      </c>
      <c r="W22" s="56">
        <v>0</v>
      </c>
      <c r="X22" s="56">
        <f t="shared" ref="X22:X85" si="32">SUM(P22:W22)</f>
        <v>38030</v>
      </c>
      <c r="Z22" s="1" t="s">
        <v>226</v>
      </c>
      <c r="AA22" s="1" t="s">
        <v>115</v>
      </c>
      <c r="AB22" s="1" t="s">
        <v>227</v>
      </c>
      <c r="AC22" s="1" t="s">
        <v>244</v>
      </c>
      <c r="AD22" s="1" t="s">
        <v>245</v>
      </c>
      <c r="AE22" s="1" t="s">
        <v>246</v>
      </c>
      <c r="AF22" s="161">
        <v>5232</v>
      </c>
      <c r="AG22" s="1" t="s">
        <v>48</v>
      </c>
      <c r="AH22" s="27">
        <v>1</v>
      </c>
      <c r="AI22" s="28">
        <v>4.5</v>
      </c>
      <c r="AJ22" s="28">
        <v>4</v>
      </c>
      <c r="AK22" s="28">
        <v>4.5</v>
      </c>
      <c r="AL22" s="1" t="s">
        <v>49</v>
      </c>
      <c r="AM22" s="28">
        <v>55.59</v>
      </c>
      <c r="AN22" s="1" t="s">
        <v>50</v>
      </c>
      <c r="AO22" s="1" t="s">
        <v>50</v>
      </c>
      <c r="AP22" s="1" t="s">
        <v>50</v>
      </c>
      <c r="AQ22" s="1" t="s">
        <v>50</v>
      </c>
      <c r="AR22" s="1" t="s">
        <v>50</v>
      </c>
      <c r="AS22" s="1" t="s">
        <v>116</v>
      </c>
      <c r="AT22" s="1" t="s">
        <v>117</v>
      </c>
      <c r="AU22" s="1" t="s">
        <v>247</v>
      </c>
      <c r="AV22" s="1" t="s">
        <v>48</v>
      </c>
      <c r="AW22" s="1" t="s">
        <v>51</v>
      </c>
      <c r="AX22" s="1" t="s">
        <v>248</v>
      </c>
      <c r="AY22" s="1" t="s">
        <v>249</v>
      </c>
      <c r="AZ22" s="1" t="s">
        <v>249</v>
      </c>
      <c r="BA22" s="1" t="s">
        <v>156</v>
      </c>
      <c r="BB22" s="1" t="s">
        <v>157</v>
      </c>
      <c r="BC22" s="1" t="s">
        <v>120</v>
      </c>
      <c r="BD22" s="1" t="s">
        <v>53</v>
      </c>
      <c r="BE22" s="1" t="s">
        <v>54</v>
      </c>
      <c r="BF22" s="1" t="s">
        <v>48</v>
      </c>
      <c r="BG22" s="1" t="s">
        <v>119</v>
      </c>
    </row>
    <row r="23" spans="2:59" x14ac:dyDescent="0.25">
      <c r="B23" s="23">
        <f t="shared" si="13"/>
        <v>19</v>
      </c>
      <c r="C23" s="23" t="str">
        <f t="shared" si="19"/>
        <v>LHR</v>
      </c>
      <c r="D23" s="23" t="str">
        <f t="shared" si="20"/>
        <v>2025-08-05</v>
      </c>
      <c r="E23" s="23" t="str">
        <f t="shared" si="21"/>
        <v>99431913755</v>
      </c>
      <c r="F23" s="23" t="str">
        <f t="shared" si="22"/>
        <v>PGB250002000</v>
      </c>
      <c r="G23" s="23" t="str">
        <f t="shared" si="23"/>
        <v>정찬율</v>
      </c>
      <c r="H23" s="23" t="str">
        <f t="shared" si="24"/>
        <v>목록(Manifest)</v>
      </c>
      <c r="I23" s="23">
        <f t="shared" si="25"/>
        <v>86.24</v>
      </c>
      <c r="J23" s="23">
        <f t="shared" si="26"/>
        <v>1</v>
      </c>
      <c r="K23" s="49">
        <f t="shared" si="27"/>
        <v>0.5</v>
      </c>
      <c r="L23" s="49">
        <f t="shared" si="28"/>
        <v>0.2</v>
      </c>
      <c r="M23" s="49">
        <f t="shared" si="29"/>
        <v>0.5</v>
      </c>
      <c r="N23" s="49">
        <f t="shared" si="30"/>
        <v>0.5</v>
      </c>
      <c r="O23" s="30" t="str">
        <f t="shared" si="31"/>
        <v>PGB250002000</v>
      </c>
      <c r="P23" s="55">
        <f t="shared" si="15"/>
        <v>9890</v>
      </c>
      <c r="Q23" s="56">
        <f t="shared" si="18"/>
        <v>4870</v>
      </c>
      <c r="R23" s="57">
        <f>VLOOKUP(H23,MAPPING!$B$3:$D$10,3,0)</f>
        <v>0</v>
      </c>
      <c r="S23" s="57">
        <f>(IF(VLOOKUP(VLOOKUP(AM23,MAPPING!$B$13:$D$18,2,1),MAPPING!$C$13:$E$18,2,0)=7000,0,VLOOKUP(VLOOKUP(AM23,MAPPING!$B$13:$D$18,2,1),MAPPING!$C$13:$E$18,2,0)))</f>
        <v>0</v>
      </c>
      <c r="T23" s="57">
        <f t="shared" si="12"/>
        <v>0</v>
      </c>
      <c r="U23" s="56">
        <f>(J23*VLOOKUP(M23/J23,MAPPING!$B$20:$C$27,2,10))</f>
        <v>0</v>
      </c>
      <c r="V23" s="53">
        <v>0</v>
      </c>
      <c r="W23" s="56">
        <v>0</v>
      </c>
      <c r="X23" s="56">
        <f t="shared" si="32"/>
        <v>14760</v>
      </c>
      <c r="Z23" s="1" t="s">
        <v>226</v>
      </c>
      <c r="AA23" s="1" t="s">
        <v>115</v>
      </c>
      <c r="AB23" s="1" t="s">
        <v>227</v>
      </c>
      <c r="AC23" s="1" t="s">
        <v>250</v>
      </c>
      <c r="AD23" s="1" t="s">
        <v>251</v>
      </c>
      <c r="AE23" s="1" t="s">
        <v>252</v>
      </c>
      <c r="AF23" s="161">
        <v>16553</v>
      </c>
      <c r="AG23" s="1" t="s">
        <v>48</v>
      </c>
      <c r="AH23" s="27">
        <v>1</v>
      </c>
      <c r="AI23" s="28">
        <v>0.5</v>
      </c>
      <c r="AJ23" s="28">
        <v>0.2</v>
      </c>
      <c r="AK23" s="28">
        <v>0.5</v>
      </c>
      <c r="AL23" s="1" t="s">
        <v>49</v>
      </c>
      <c r="AM23" s="28">
        <v>86.24</v>
      </c>
      <c r="AN23" s="1" t="s">
        <v>50</v>
      </c>
      <c r="AO23" s="1" t="s">
        <v>50</v>
      </c>
      <c r="AP23" s="1" t="s">
        <v>50</v>
      </c>
      <c r="AQ23" s="1" t="s">
        <v>50</v>
      </c>
      <c r="AR23" s="1" t="s">
        <v>50</v>
      </c>
      <c r="AS23" s="1" t="s">
        <v>116</v>
      </c>
      <c r="AT23" s="1" t="s">
        <v>117</v>
      </c>
      <c r="AU23" s="1" t="s">
        <v>253</v>
      </c>
      <c r="AV23" s="1" t="s">
        <v>48</v>
      </c>
      <c r="AW23" s="1" t="s">
        <v>51</v>
      </c>
      <c r="AX23" s="1" t="s">
        <v>254</v>
      </c>
      <c r="AY23" s="1" t="s">
        <v>255</v>
      </c>
      <c r="AZ23" s="1" t="s">
        <v>255</v>
      </c>
      <c r="BA23" s="1" t="s">
        <v>156</v>
      </c>
      <c r="BB23" s="1" t="s">
        <v>157</v>
      </c>
      <c r="BC23" s="1" t="s">
        <v>120</v>
      </c>
      <c r="BD23" s="1" t="s">
        <v>53</v>
      </c>
      <c r="BE23" s="1" t="s">
        <v>54</v>
      </c>
      <c r="BF23" s="1" t="s">
        <v>48</v>
      </c>
      <c r="BG23" s="1" t="s">
        <v>119</v>
      </c>
    </row>
    <row r="24" spans="2:59" x14ac:dyDescent="0.25">
      <c r="B24" s="23">
        <f t="shared" si="13"/>
        <v>20</v>
      </c>
      <c r="C24" s="23" t="str">
        <f t="shared" si="19"/>
        <v>LHR</v>
      </c>
      <c r="D24" s="23" t="str">
        <f t="shared" si="20"/>
        <v>2025-08-09</v>
      </c>
      <c r="E24" s="23" t="str">
        <f t="shared" si="21"/>
        <v>99431913766</v>
      </c>
      <c r="F24" s="23" t="str">
        <f t="shared" si="22"/>
        <v>PGB250002014</v>
      </c>
      <c r="G24" s="23" t="str">
        <f t="shared" si="23"/>
        <v>방영식</v>
      </c>
      <c r="H24" s="23" t="str">
        <f t="shared" si="24"/>
        <v>간이(Simple)</v>
      </c>
      <c r="I24" s="23">
        <f t="shared" si="25"/>
        <v>156.51</v>
      </c>
      <c r="J24" s="23">
        <f t="shared" si="26"/>
        <v>1</v>
      </c>
      <c r="K24" s="49">
        <f t="shared" si="27"/>
        <v>7</v>
      </c>
      <c r="L24" s="49">
        <f t="shared" si="28"/>
        <v>6.1</v>
      </c>
      <c r="M24" s="49">
        <f t="shared" si="29"/>
        <v>7</v>
      </c>
      <c r="N24" s="49">
        <f t="shared" si="30"/>
        <v>7</v>
      </c>
      <c r="O24" s="30" t="str">
        <f t="shared" si="31"/>
        <v>PGB250002014</v>
      </c>
      <c r="P24" s="55">
        <f t="shared" si="15"/>
        <v>46810</v>
      </c>
      <c r="Q24" s="56">
        <f t="shared" si="18"/>
        <v>4870</v>
      </c>
      <c r="R24" s="57">
        <f>VLOOKUP(H24,MAPPING!$B$3:$D$10,3,0)</f>
        <v>1500</v>
      </c>
      <c r="S24" s="57">
        <f>(IF(VLOOKUP(VLOOKUP(AM24,MAPPING!$B$13:$D$18,2,1),MAPPING!$C$13:$E$18,2,0)=7000,0,VLOOKUP(VLOOKUP(AM24,MAPPING!$B$13:$D$18,2,1),MAPPING!$C$13:$E$18,2,0)))</f>
        <v>0</v>
      </c>
      <c r="T24" s="57">
        <f t="shared" si="12"/>
        <v>0</v>
      </c>
      <c r="U24" s="56">
        <f>(J24*VLOOKUP(M24/J24,MAPPING!$B$20:$C$27,2,10))</f>
        <v>1200</v>
      </c>
      <c r="V24" s="53">
        <v>0</v>
      </c>
      <c r="W24" s="56">
        <v>0</v>
      </c>
      <c r="X24" s="56">
        <f t="shared" si="32"/>
        <v>54380</v>
      </c>
      <c r="Z24" s="1" t="s">
        <v>256</v>
      </c>
      <c r="AA24" s="1" t="s">
        <v>115</v>
      </c>
      <c r="AB24" s="1" t="s">
        <v>257</v>
      </c>
      <c r="AC24" s="1" t="s">
        <v>258</v>
      </c>
      <c r="AD24" s="1" t="s">
        <v>138</v>
      </c>
      <c r="AE24" s="1" t="s">
        <v>139</v>
      </c>
      <c r="AF24" s="161">
        <v>4307</v>
      </c>
      <c r="AG24" s="1" t="s">
        <v>48</v>
      </c>
      <c r="AH24" s="27">
        <v>1</v>
      </c>
      <c r="AI24" s="28">
        <v>7</v>
      </c>
      <c r="AJ24" s="28">
        <v>6.1</v>
      </c>
      <c r="AK24" s="28">
        <v>7</v>
      </c>
      <c r="AL24" s="1" t="s">
        <v>57</v>
      </c>
      <c r="AM24" s="28">
        <v>156.51</v>
      </c>
      <c r="AN24" s="1" t="s">
        <v>50</v>
      </c>
      <c r="AO24" s="1" t="s">
        <v>50</v>
      </c>
      <c r="AP24" s="1" t="s">
        <v>50</v>
      </c>
      <c r="AQ24" s="1" t="s">
        <v>50</v>
      </c>
      <c r="AR24" s="1" t="s">
        <v>50</v>
      </c>
      <c r="AS24" s="1" t="s">
        <v>116</v>
      </c>
      <c r="AT24" s="1" t="s">
        <v>117</v>
      </c>
      <c r="AU24" s="1" t="s">
        <v>259</v>
      </c>
      <c r="AV24" s="1" t="s">
        <v>48</v>
      </c>
      <c r="AW24" s="1" t="s">
        <v>51</v>
      </c>
      <c r="AX24" s="1" t="s">
        <v>260</v>
      </c>
      <c r="AY24" s="1" t="s">
        <v>261</v>
      </c>
      <c r="AZ24" s="1" t="s">
        <v>261</v>
      </c>
      <c r="BA24" s="1" t="s">
        <v>156</v>
      </c>
      <c r="BB24" s="1" t="s">
        <v>157</v>
      </c>
      <c r="BC24" s="1" t="s">
        <v>120</v>
      </c>
      <c r="BD24" s="1" t="s">
        <v>53</v>
      </c>
      <c r="BE24" s="1" t="s">
        <v>54</v>
      </c>
      <c r="BF24" s="1" t="s">
        <v>48</v>
      </c>
      <c r="BG24" s="1" t="s">
        <v>119</v>
      </c>
    </row>
    <row r="25" spans="2:59" x14ac:dyDescent="0.25">
      <c r="B25" s="23">
        <f t="shared" si="13"/>
        <v>21</v>
      </c>
      <c r="C25" s="23" t="str">
        <f t="shared" si="19"/>
        <v>LHR</v>
      </c>
      <c r="D25" s="23" t="str">
        <f t="shared" si="20"/>
        <v>2025-08-09</v>
      </c>
      <c r="E25" s="23" t="str">
        <f t="shared" si="21"/>
        <v>99431913766</v>
      </c>
      <c r="F25" s="23" t="str">
        <f t="shared" si="22"/>
        <v>PGB250002015</v>
      </c>
      <c r="G25" s="23" t="str">
        <f t="shared" si="23"/>
        <v>김민재</v>
      </c>
      <c r="H25" s="23" t="str">
        <f t="shared" si="24"/>
        <v>목록(Manifest)</v>
      </c>
      <c r="I25" s="23">
        <f t="shared" si="25"/>
        <v>62.9</v>
      </c>
      <c r="J25" s="23">
        <f t="shared" si="26"/>
        <v>1</v>
      </c>
      <c r="K25" s="49">
        <f t="shared" si="27"/>
        <v>0.5</v>
      </c>
      <c r="L25" s="49">
        <f t="shared" si="28"/>
        <v>0.2</v>
      </c>
      <c r="M25" s="49">
        <f t="shared" si="29"/>
        <v>0.5</v>
      </c>
      <c r="N25" s="49">
        <f t="shared" si="30"/>
        <v>0.5</v>
      </c>
      <c r="O25" s="30" t="str">
        <f t="shared" si="31"/>
        <v>PGB250002015</v>
      </c>
      <c r="P25" s="55">
        <f t="shared" si="15"/>
        <v>9890</v>
      </c>
      <c r="Q25" s="56">
        <f t="shared" si="18"/>
        <v>4870</v>
      </c>
      <c r="R25" s="57">
        <f>VLOOKUP(H25,MAPPING!$B$3:$D$10,3,0)</f>
        <v>0</v>
      </c>
      <c r="S25" s="57">
        <f>(IF(VLOOKUP(VLOOKUP(AM25,MAPPING!$B$13:$D$18,2,1),MAPPING!$C$13:$E$18,2,0)=7000,0,VLOOKUP(VLOOKUP(AM25,MAPPING!$B$13:$D$18,2,1),MAPPING!$C$13:$E$18,2,0)))</f>
        <v>0</v>
      </c>
      <c r="T25" s="57">
        <f t="shared" si="12"/>
        <v>0</v>
      </c>
      <c r="U25" s="56">
        <f>(J25*VLOOKUP(M25/J25,MAPPING!$B$20:$C$27,2,10))</f>
        <v>0</v>
      </c>
      <c r="V25" s="53">
        <v>0</v>
      </c>
      <c r="W25" s="56">
        <v>0</v>
      </c>
      <c r="X25" s="56">
        <f t="shared" si="32"/>
        <v>14760</v>
      </c>
      <c r="Z25" s="1" t="s">
        <v>256</v>
      </c>
      <c r="AA25" s="1" t="s">
        <v>115</v>
      </c>
      <c r="AB25" s="1" t="s">
        <v>257</v>
      </c>
      <c r="AC25" s="1" t="s">
        <v>262</v>
      </c>
      <c r="AD25" s="1" t="s">
        <v>263</v>
      </c>
      <c r="AE25" s="1" t="s">
        <v>264</v>
      </c>
      <c r="AF25" s="161">
        <v>42044</v>
      </c>
      <c r="AG25" s="1" t="s">
        <v>48</v>
      </c>
      <c r="AH25" s="27">
        <v>1</v>
      </c>
      <c r="AI25" s="28">
        <v>0.5</v>
      </c>
      <c r="AJ25" s="28">
        <v>0.2</v>
      </c>
      <c r="AK25" s="28">
        <v>0.5</v>
      </c>
      <c r="AL25" s="1" t="s">
        <v>49</v>
      </c>
      <c r="AM25" s="28">
        <v>62.9</v>
      </c>
      <c r="AN25" s="1" t="s">
        <v>50</v>
      </c>
      <c r="AO25" s="1" t="s">
        <v>50</v>
      </c>
      <c r="AP25" s="1" t="s">
        <v>50</v>
      </c>
      <c r="AQ25" s="1" t="s">
        <v>50</v>
      </c>
      <c r="AR25" s="1" t="s">
        <v>50</v>
      </c>
      <c r="AS25" s="1" t="s">
        <v>116</v>
      </c>
      <c r="AT25" s="1" t="s">
        <v>117</v>
      </c>
      <c r="AU25" s="1" t="s">
        <v>265</v>
      </c>
      <c r="AV25" s="1" t="s">
        <v>48</v>
      </c>
      <c r="AW25" s="1" t="s">
        <v>51</v>
      </c>
      <c r="AX25" s="1" t="s">
        <v>266</v>
      </c>
      <c r="AY25" s="1" t="s">
        <v>267</v>
      </c>
      <c r="AZ25" s="1" t="s">
        <v>267</v>
      </c>
      <c r="BA25" s="1" t="s">
        <v>156</v>
      </c>
      <c r="BB25" s="1" t="s">
        <v>157</v>
      </c>
      <c r="BC25" s="1" t="s">
        <v>120</v>
      </c>
      <c r="BD25" s="1" t="s">
        <v>53</v>
      </c>
      <c r="BE25" s="1" t="s">
        <v>54</v>
      </c>
      <c r="BF25" s="1" t="s">
        <v>48</v>
      </c>
      <c r="BG25" s="1" t="s">
        <v>119</v>
      </c>
    </row>
    <row r="26" spans="2:59" x14ac:dyDescent="0.25">
      <c r="B26" s="23">
        <f t="shared" si="13"/>
        <v>22</v>
      </c>
      <c r="C26" s="23" t="str">
        <f t="shared" si="19"/>
        <v>LHR</v>
      </c>
      <c r="D26" s="23" t="str">
        <f t="shared" si="20"/>
        <v>2025-08-09</v>
      </c>
      <c r="E26" s="23" t="str">
        <f t="shared" si="21"/>
        <v>99431913766</v>
      </c>
      <c r="F26" s="23" t="str">
        <f t="shared" si="22"/>
        <v>PGB250002016</v>
      </c>
      <c r="G26" s="23" t="str">
        <f t="shared" si="23"/>
        <v>유민준</v>
      </c>
      <c r="H26" s="23" t="str">
        <f t="shared" si="24"/>
        <v>간이(Simple)</v>
      </c>
      <c r="I26" s="23">
        <f t="shared" si="25"/>
        <v>466.69</v>
      </c>
      <c r="J26" s="23">
        <f t="shared" si="26"/>
        <v>1</v>
      </c>
      <c r="K26" s="49">
        <f t="shared" si="27"/>
        <v>2</v>
      </c>
      <c r="L26" s="49">
        <f t="shared" si="28"/>
        <v>2.5</v>
      </c>
      <c r="M26" s="49">
        <f t="shared" si="29"/>
        <v>2.5</v>
      </c>
      <c r="N26" s="49">
        <f t="shared" si="30"/>
        <v>2.5</v>
      </c>
      <c r="O26" s="30" t="str">
        <f t="shared" si="31"/>
        <v>PGB250002016</v>
      </c>
      <c r="P26" s="55">
        <f t="shared" si="15"/>
        <v>21250</v>
      </c>
      <c r="Q26" s="56">
        <f t="shared" si="18"/>
        <v>4870</v>
      </c>
      <c r="R26" s="57">
        <f>VLOOKUP(H26,MAPPING!$B$3:$D$10,3,0)</f>
        <v>1500</v>
      </c>
      <c r="S26" s="57">
        <f>(IF(VLOOKUP(VLOOKUP(AM26,MAPPING!$B$13:$D$18,2,1),MAPPING!$C$13:$E$18,2,0)=7000,0,VLOOKUP(VLOOKUP(AM26,MAPPING!$B$13:$D$18,2,1),MAPPING!$C$13:$E$18,2,0)))</f>
        <v>0</v>
      </c>
      <c r="T26" s="57">
        <f t="shared" si="12"/>
        <v>0</v>
      </c>
      <c r="U26" s="56">
        <f>(J26*VLOOKUP(M26/J26,MAPPING!$B$20:$C$27,2,10))</f>
        <v>550</v>
      </c>
      <c r="V26" s="53">
        <v>0</v>
      </c>
      <c r="W26" s="56">
        <v>0</v>
      </c>
      <c r="X26" s="56">
        <f t="shared" si="32"/>
        <v>28170</v>
      </c>
      <c r="Z26" s="1" t="s">
        <v>256</v>
      </c>
      <c r="AA26" s="1" t="s">
        <v>115</v>
      </c>
      <c r="AB26" s="1" t="s">
        <v>257</v>
      </c>
      <c r="AC26" s="1" t="s">
        <v>268</v>
      </c>
      <c r="AD26" s="1" t="s">
        <v>269</v>
      </c>
      <c r="AE26" s="1" t="s">
        <v>270</v>
      </c>
      <c r="AF26" s="161">
        <v>11167</v>
      </c>
      <c r="AG26" s="1" t="s">
        <v>48</v>
      </c>
      <c r="AH26" s="27">
        <v>1</v>
      </c>
      <c r="AI26" s="28">
        <v>2</v>
      </c>
      <c r="AJ26" s="28">
        <v>2.5</v>
      </c>
      <c r="AK26" s="28">
        <v>2.5</v>
      </c>
      <c r="AL26" s="1" t="s">
        <v>57</v>
      </c>
      <c r="AM26" s="28">
        <v>466.69</v>
      </c>
      <c r="AN26" s="1" t="s">
        <v>50</v>
      </c>
      <c r="AO26" s="1" t="s">
        <v>50</v>
      </c>
      <c r="AP26" s="1" t="s">
        <v>50</v>
      </c>
      <c r="AQ26" s="1" t="s">
        <v>50</v>
      </c>
      <c r="AR26" s="1" t="s">
        <v>50</v>
      </c>
      <c r="AS26" s="1" t="s">
        <v>116</v>
      </c>
      <c r="AT26" s="1" t="s">
        <v>117</v>
      </c>
      <c r="AU26" s="1" t="s">
        <v>271</v>
      </c>
      <c r="AV26" s="1" t="s">
        <v>48</v>
      </c>
      <c r="AW26" s="1" t="s">
        <v>51</v>
      </c>
      <c r="AX26" s="1" t="s">
        <v>272</v>
      </c>
      <c r="AY26" s="1" t="s">
        <v>273</v>
      </c>
      <c r="AZ26" s="1" t="s">
        <v>273</v>
      </c>
      <c r="BA26" s="1" t="s">
        <v>156</v>
      </c>
      <c r="BB26" s="1" t="s">
        <v>157</v>
      </c>
      <c r="BC26" s="1" t="s">
        <v>120</v>
      </c>
      <c r="BD26" s="1" t="s">
        <v>53</v>
      </c>
      <c r="BE26" s="1" t="s">
        <v>54</v>
      </c>
      <c r="BF26" s="1" t="s">
        <v>48</v>
      </c>
      <c r="BG26" s="1" t="s">
        <v>119</v>
      </c>
    </row>
    <row r="27" spans="2:59" x14ac:dyDescent="0.25">
      <c r="B27" s="23">
        <f t="shared" si="13"/>
        <v>23</v>
      </c>
      <c r="C27" s="23" t="str">
        <f t="shared" si="19"/>
        <v>LHR</v>
      </c>
      <c r="D27" s="23" t="str">
        <f t="shared" si="20"/>
        <v>2025-08-09</v>
      </c>
      <c r="E27" s="23" t="str">
        <f t="shared" si="21"/>
        <v>99431913766</v>
      </c>
      <c r="F27" s="23" t="str">
        <f t="shared" si="22"/>
        <v>PGB250002020</v>
      </c>
      <c r="G27" s="23" t="str">
        <f t="shared" si="23"/>
        <v>장수웅</v>
      </c>
      <c r="H27" s="23" t="str">
        <f t="shared" si="24"/>
        <v>목록(Manifest)</v>
      </c>
      <c r="I27" s="23">
        <f t="shared" si="25"/>
        <v>40.799999999999997</v>
      </c>
      <c r="J27" s="23">
        <f t="shared" si="26"/>
        <v>1</v>
      </c>
      <c r="K27" s="49">
        <f t="shared" si="27"/>
        <v>2</v>
      </c>
      <c r="L27" s="49">
        <f t="shared" si="28"/>
        <v>2.5</v>
      </c>
      <c r="M27" s="49">
        <f t="shared" si="29"/>
        <v>2.5</v>
      </c>
      <c r="N27" s="49">
        <f t="shared" si="30"/>
        <v>2.5</v>
      </c>
      <c r="O27" s="30" t="str">
        <f t="shared" si="31"/>
        <v>PGB250002020</v>
      </c>
      <c r="P27" s="55">
        <f t="shared" si="15"/>
        <v>21250</v>
      </c>
      <c r="Q27" s="56">
        <f t="shared" si="18"/>
        <v>4870</v>
      </c>
      <c r="R27" s="57">
        <f>VLOOKUP(H27,MAPPING!$B$3:$D$10,3,0)</f>
        <v>0</v>
      </c>
      <c r="S27" s="57">
        <f>(IF(VLOOKUP(VLOOKUP(AM27,MAPPING!$B$13:$D$18,2,1),MAPPING!$C$13:$E$18,2,0)=7000,0,VLOOKUP(VLOOKUP(AM27,MAPPING!$B$13:$D$18,2,1),MAPPING!$C$13:$E$18,2,0)))</f>
        <v>0</v>
      </c>
      <c r="T27" s="57">
        <f t="shared" si="12"/>
        <v>0</v>
      </c>
      <c r="U27" s="56">
        <f>(J27*VLOOKUP(M27/J27,MAPPING!$B$20:$C$27,2,10))</f>
        <v>550</v>
      </c>
      <c r="V27" s="53">
        <v>0</v>
      </c>
      <c r="W27" s="56">
        <v>0</v>
      </c>
      <c r="X27" s="56">
        <f t="shared" si="32"/>
        <v>26670</v>
      </c>
      <c r="Z27" s="1" t="s">
        <v>256</v>
      </c>
      <c r="AA27" s="1" t="s">
        <v>115</v>
      </c>
      <c r="AB27" s="1" t="s">
        <v>257</v>
      </c>
      <c r="AC27" s="1" t="s">
        <v>274</v>
      </c>
      <c r="AD27" s="1" t="s">
        <v>275</v>
      </c>
      <c r="AE27" s="1" t="s">
        <v>276</v>
      </c>
      <c r="AF27" s="161">
        <v>13504</v>
      </c>
      <c r="AG27" s="1" t="s">
        <v>48</v>
      </c>
      <c r="AH27" s="27">
        <v>1</v>
      </c>
      <c r="AI27" s="28">
        <v>2</v>
      </c>
      <c r="AJ27" s="28">
        <v>2.5</v>
      </c>
      <c r="AK27" s="28">
        <v>2.5</v>
      </c>
      <c r="AL27" s="1" t="s">
        <v>49</v>
      </c>
      <c r="AM27" s="28">
        <v>40.799999999999997</v>
      </c>
      <c r="AN27" s="1" t="s">
        <v>50</v>
      </c>
      <c r="AO27" s="1" t="s">
        <v>50</v>
      </c>
      <c r="AP27" s="1" t="s">
        <v>50</v>
      </c>
      <c r="AQ27" s="1" t="s">
        <v>50</v>
      </c>
      <c r="AR27" s="1" t="s">
        <v>50</v>
      </c>
      <c r="AS27" s="1" t="s">
        <v>116</v>
      </c>
      <c r="AT27" s="1" t="s">
        <v>117</v>
      </c>
      <c r="AU27" s="1" t="s">
        <v>277</v>
      </c>
      <c r="AV27" s="1" t="s">
        <v>48</v>
      </c>
      <c r="AW27" s="1" t="s">
        <v>51</v>
      </c>
      <c r="AX27" s="1" t="s">
        <v>278</v>
      </c>
      <c r="AY27" s="1" t="s">
        <v>279</v>
      </c>
      <c r="AZ27" s="1" t="s">
        <v>279</v>
      </c>
      <c r="BA27" s="1" t="s">
        <v>156</v>
      </c>
      <c r="BB27" s="1" t="s">
        <v>157</v>
      </c>
      <c r="BC27" s="1" t="s">
        <v>120</v>
      </c>
      <c r="BD27" s="1" t="s">
        <v>53</v>
      </c>
      <c r="BE27" s="1" t="s">
        <v>54</v>
      </c>
      <c r="BF27" s="1" t="s">
        <v>48</v>
      </c>
      <c r="BG27" s="1" t="s">
        <v>119</v>
      </c>
    </row>
    <row r="28" spans="2:59" x14ac:dyDescent="0.25">
      <c r="B28" s="23">
        <f t="shared" si="13"/>
        <v>24</v>
      </c>
      <c r="C28" s="23" t="str">
        <f t="shared" si="19"/>
        <v>LHR</v>
      </c>
      <c r="D28" s="23" t="str">
        <f t="shared" si="20"/>
        <v>2025-08-09</v>
      </c>
      <c r="E28" s="23" t="str">
        <f t="shared" si="21"/>
        <v>99431913766</v>
      </c>
      <c r="F28" s="23" t="str">
        <f t="shared" si="22"/>
        <v>PGB250002018</v>
      </c>
      <c r="G28" s="23" t="str">
        <f t="shared" si="23"/>
        <v>윤재윤</v>
      </c>
      <c r="H28" s="23" t="str">
        <f t="shared" si="24"/>
        <v>간이(Simple)</v>
      </c>
      <c r="I28" s="23">
        <f t="shared" si="25"/>
        <v>160.4</v>
      </c>
      <c r="J28" s="23">
        <f t="shared" si="26"/>
        <v>1</v>
      </c>
      <c r="K28" s="49">
        <f t="shared" si="27"/>
        <v>7.5</v>
      </c>
      <c r="L28" s="49">
        <f t="shared" si="28"/>
        <v>11.4</v>
      </c>
      <c r="M28" s="49">
        <f t="shared" si="29"/>
        <v>11.5</v>
      </c>
      <c r="N28" s="49">
        <f t="shared" si="30"/>
        <v>11.5</v>
      </c>
      <c r="O28" s="30" t="str">
        <f t="shared" si="31"/>
        <v>PGB250002018</v>
      </c>
      <c r="P28" s="55">
        <f t="shared" si="15"/>
        <v>72370</v>
      </c>
      <c r="Q28" s="56">
        <f t="shared" si="18"/>
        <v>4870</v>
      </c>
      <c r="R28" s="57">
        <f>VLOOKUP(H28,MAPPING!$B$3:$D$10,3,0)</f>
        <v>1500</v>
      </c>
      <c r="S28" s="57">
        <f>(IF(VLOOKUP(VLOOKUP(AM28,MAPPING!$B$13:$D$18,2,1),MAPPING!$C$13:$E$18,2,0)=7000,0,VLOOKUP(VLOOKUP(AM28,MAPPING!$B$13:$D$18,2,1),MAPPING!$C$13:$E$18,2,0)))</f>
        <v>0</v>
      </c>
      <c r="T28" s="57">
        <f t="shared" si="12"/>
        <v>0</v>
      </c>
      <c r="U28" s="56">
        <f>(J28*VLOOKUP(M28/J28,MAPPING!$B$20:$C$27,2,10))</f>
        <v>4500</v>
      </c>
      <c r="V28" s="53">
        <v>0</v>
      </c>
      <c r="W28" s="56">
        <v>0</v>
      </c>
      <c r="X28" s="56">
        <f t="shared" si="32"/>
        <v>83240</v>
      </c>
      <c r="Z28" s="1" t="s">
        <v>256</v>
      </c>
      <c r="AA28" s="1" t="s">
        <v>115</v>
      </c>
      <c r="AB28" s="1" t="s">
        <v>257</v>
      </c>
      <c r="AC28" s="1" t="s">
        <v>280</v>
      </c>
      <c r="AD28" s="1" t="s">
        <v>281</v>
      </c>
      <c r="AE28" s="1" t="s">
        <v>282</v>
      </c>
      <c r="AF28" s="161">
        <v>37728</v>
      </c>
      <c r="AG28" s="1" t="s">
        <v>48</v>
      </c>
      <c r="AH28" s="27">
        <v>1</v>
      </c>
      <c r="AI28" s="28">
        <v>7.5</v>
      </c>
      <c r="AJ28" s="28">
        <v>11.4</v>
      </c>
      <c r="AK28" s="28">
        <v>11.5</v>
      </c>
      <c r="AL28" s="1" t="s">
        <v>57</v>
      </c>
      <c r="AM28" s="28">
        <v>160.4</v>
      </c>
      <c r="AN28" s="1" t="s">
        <v>50</v>
      </c>
      <c r="AO28" s="1" t="s">
        <v>50</v>
      </c>
      <c r="AP28" s="1" t="s">
        <v>50</v>
      </c>
      <c r="AQ28" s="1" t="s">
        <v>50</v>
      </c>
      <c r="AR28" s="1" t="s">
        <v>50</v>
      </c>
      <c r="AS28" s="1" t="s">
        <v>116</v>
      </c>
      <c r="AT28" s="1" t="s">
        <v>117</v>
      </c>
      <c r="AU28" s="1" t="s">
        <v>283</v>
      </c>
      <c r="AV28" s="1" t="s">
        <v>48</v>
      </c>
      <c r="AW28" s="1" t="s">
        <v>51</v>
      </c>
      <c r="AX28" s="1" t="s">
        <v>284</v>
      </c>
      <c r="AY28" s="1" t="s">
        <v>285</v>
      </c>
      <c r="AZ28" s="1" t="s">
        <v>285</v>
      </c>
      <c r="BA28" s="1" t="s">
        <v>156</v>
      </c>
      <c r="BB28" s="1" t="s">
        <v>157</v>
      </c>
      <c r="BC28" s="1" t="s">
        <v>120</v>
      </c>
      <c r="BD28" s="1" t="s">
        <v>53</v>
      </c>
      <c r="BE28" s="1" t="s">
        <v>54</v>
      </c>
      <c r="BF28" s="1" t="s">
        <v>48</v>
      </c>
      <c r="BG28" s="1" t="s">
        <v>119</v>
      </c>
    </row>
    <row r="29" spans="2:59" x14ac:dyDescent="0.25">
      <c r="B29" s="23">
        <f t="shared" si="13"/>
        <v>25</v>
      </c>
      <c r="C29" s="23" t="str">
        <f t="shared" si="19"/>
        <v>LHR</v>
      </c>
      <c r="D29" s="23" t="str">
        <f t="shared" si="20"/>
        <v>2025-08-09</v>
      </c>
      <c r="E29" s="23" t="str">
        <f t="shared" si="21"/>
        <v>99431913766</v>
      </c>
      <c r="F29" s="23" t="str">
        <f t="shared" si="22"/>
        <v>PGB250002019</v>
      </c>
      <c r="G29" s="23" t="str">
        <f t="shared" si="23"/>
        <v>권현진</v>
      </c>
      <c r="H29" s="23" t="str">
        <f t="shared" si="24"/>
        <v>목록(Manifest)</v>
      </c>
      <c r="I29" s="23">
        <f t="shared" si="25"/>
        <v>29.86</v>
      </c>
      <c r="J29" s="23">
        <f t="shared" si="26"/>
        <v>1</v>
      </c>
      <c r="K29" s="49">
        <f t="shared" si="27"/>
        <v>0.5</v>
      </c>
      <c r="L29" s="49">
        <f t="shared" si="28"/>
        <v>0.5</v>
      </c>
      <c r="M29" s="49">
        <f t="shared" si="29"/>
        <v>0.5</v>
      </c>
      <c r="N29" s="49">
        <f t="shared" si="30"/>
        <v>0.5</v>
      </c>
      <c r="O29" s="30" t="str">
        <f t="shared" si="31"/>
        <v>PGB250002019</v>
      </c>
      <c r="P29" s="55">
        <f t="shared" si="15"/>
        <v>9890</v>
      </c>
      <c r="Q29" s="56">
        <f t="shared" si="18"/>
        <v>4870</v>
      </c>
      <c r="R29" s="57">
        <f>VLOOKUP(H29,MAPPING!$B$3:$D$10,3,0)</f>
        <v>0</v>
      </c>
      <c r="S29" s="57">
        <f>(IF(VLOOKUP(VLOOKUP(AM29,MAPPING!$B$13:$D$18,2,1),MAPPING!$C$13:$E$18,2,0)=7000,0,VLOOKUP(VLOOKUP(AM29,MAPPING!$B$13:$D$18,2,1),MAPPING!$C$13:$E$18,2,0)))</f>
        <v>0</v>
      </c>
      <c r="T29" s="57">
        <f t="shared" si="12"/>
        <v>0</v>
      </c>
      <c r="U29" s="56">
        <f>(J29*VLOOKUP(M29/J29,MAPPING!$B$20:$C$27,2,10))</f>
        <v>0</v>
      </c>
      <c r="V29" s="53">
        <v>0</v>
      </c>
      <c r="W29" s="56">
        <v>0</v>
      </c>
      <c r="X29" s="56">
        <f t="shared" si="32"/>
        <v>14760</v>
      </c>
      <c r="Z29" s="1" t="s">
        <v>256</v>
      </c>
      <c r="AA29" s="1" t="s">
        <v>115</v>
      </c>
      <c r="AB29" s="1" t="s">
        <v>257</v>
      </c>
      <c r="AC29" s="1" t="s">
        <v>286</v>
      </c>
      <c r="AD29" s="1" t="s">
        <v>287</v>
      </c>
      <c r="AE29" s="1" t="s">
        <v>288</v>
      </c>
      <c r="AF29" s="161">
        <v>7381</v>
      </c>
      <c r="AG29" s="1" t="s">
        <v>48</v>
      </c>
      <c r="AH29" s="27">
        <v>1</v>
      </c>
      <c r="AI29" s="28">
        <v>0.5</v>
      </c>
      <c r="AJ29" s="28">
        <v>0.5</v>
      </c>
      <c r="AK29" s="28">
        <v>0.5</v>
      </c>
      <c r="AL29" s="1" t="s">
        <v>49</v>
      </c>
      <c r="AM29" s="28">
        <v>29.86</v>
      </c>
      <c r="AN29" s="1" t="s">
        <v>50</v>
      </c>
      <c r="AO29" s="1" t="s">
        <v>50</v>
      </c>
      <c r="AP29" s="1" t="s">
        <v>50</v>
      </c>
      <c r="AQ29" s="1" t="s">
        <v>50</v>
      </c>
      <c r="AR29" s="1" t="s">
        <v>50</v>
      </c>
      <c r="AS29" s="1" t="s">
        <v>116</v>
      </c>
      <c r="AT29" s="1" t="s">
        <v>117</v>
      </c>
      <c r="AU29" s="1" t="s">
        <v>289</v>
      </c>
      <c r="AV29" s="1" t="s">
        <v>48</v>
      </c>
      <c r="AW29" s="1" t="s">
        <v>51</v>
      </c>
      <c r="AX29" s="1" t="s">
        <v>290</v>
      </c>
      <c r="AY29" s="1" t="s">
        <v>291</v>
      </c>
      <c r="AZ29" s="1" t="s">
        <v>291</v>
      </c>
      <c r="BA29" s="1" t="s">
        <v>156</v>
      </c>
      <c r="BB29" s="1" t="s">
        <v>157</v>
      </c>
      <c r="BC29" s="1" t="s">
        <v>120</v>
      </c>
      <c r="BD29" s="1" t="s">
        <v>53</v>
      </c>
      <c r="BE29" s="1" t="s">
        <v>54</v>
      </c>
      <c r="BF29" s="1" t="s">
        <v>48</v>
      </c>
      <c r="BG29" s="1" t="s">
        <v>119</v>
      </c>
    </row>
    <row r="30" spans="2:59" x14ac:dyDescent="0.25">
      <c r="B30" s="23">
        <f t="shared" si="13"/>
        <v>26</v>
      </c>
      <c r="C30" s="23" t="str">
        <f t="shared" si="19"/>
        <v>LHR</v>
      </c>
      <c r="D30" s="23" t="str">
        <f t="shared" si="20"/>
        <v>2025-08-09</v>
      </c>
      <c r="E30" s="23" t="str">
        <f t="shared" si="21"/>
        <v>99431913766</v>
      </c>
      <c r="F30" s="23" t="str">
        <f t="shared" si="22"/>
        <v>PGB250002017</v>
      </c>
      <c r="G30" s="23" t="str">
        <f t="shared" si="23"/>
        <v>진영훈</v>
      </c>
      <c r="H30" s="23" t="str">
        <f t="shared" si="24"/>
        <v>목록(Manifest)</v>
      </c>
      <c r="I30" s="23">
        <f t="shared" si="25"/>
        <v>27.42</v>
      </c>
      <c r="J30" s="23">
        <f t="shared" si="26"/>
        <v>1</v>
      </c>
      <c r="K30" s="49">
        <f t="shared" si="27"/>
        <v>1</v>
      </c>
      <c r="L30" s="49">
        <f t="shared" si="28"/>
        <v>2.2000000000000002</v>
      </c>
      <c r="M30" s="49">
        <f t="shared" si="29"/>
        <v>2.2000000000000002</v>
      </c>
      <c r="N30" s="49">
        <f t="shared" si="30"/>
        <v>2.5</v>
      </c>
      <c r="O30" s="30" t="str">
        <f t="shared" si="31"/>
        <v>PGB250002017</v>
      </c>
      <c r="P30" s="55">
        <f t="shared" si="15"/>
        <v>21250</v>
      </c>
      <c r="Q30" s="56">
        <f t="shared" si="18"/>
        <v>4870</v>
      </c>
      <c r="R30" s="57">
        <f>VLOOKUP(H30,MAPPING!$B$3:$D$10,3,0)</f>
        <v>0</v>
      </c>
      <c r="S30" s="57">
        <f>(IF(VLOOKUP(VLOOKUP(AM30,MAPPING!$B$13:$D$18,2,1),MAPPING!$C$13:$E$18,2,0)=7000,0,VLOOKUP(VLOOKUP(AM30,MAPPING!$B$13:$D$18,2,1),MAPPING!$C$13:$E$18,2,0)))</f>
        <v>0</v>
      </c>
      <c r="T30" s="57">
        <f t="shared" si="12"/>
        <v>0</v>
      </c>
      <c r="U30" s="56">
        <f>(J30*VLOOKUP(M30/J30,MAPPING!$B$20:$C$27,2,10))</f>
        <v>550</v>
      </c>
      <c r="V30" s="53">
        <v>0</v>
      </c>
      <c r="W30" s="56">
        <v>0</v>
      </c>
      <c r="X30" s="56">
        <f t="shared" si="32"/>
        <v>26670</v>
      </c>
      <c r="Z30" s="1" t="s">
        <v>256</v>
      </c>
      <c r="AA30" s="1" t="s">
        <v>115</v>
      </c>
      <c r="AB30" s="1" t="s">
        <v>257</v>
      </c>
      <c r="AC30" s="1" t="s">
        <v>292</v>
      </c>
      <c r="AD30" s="1" t="s">
        <v>145</v>
      </c>
      <c r="AE30" s="1" t="s">
        <v>146</v>
      </c>
      <c r="AF30" s="161">
        <v>55059</v>
      </c>
      <c r="AG30" s="1" t="s">
        <v>48</v>
      </c>
      <c r="AH30" s="27">
        <v>1</v>
      </c>
      <c r="AI30" s="28">
        <v>1</v>
      </c>
      <c r="AJ30" s="28">
        <v>2.2000000000000002</v>
      </c>
      <c r="AK30" s="28">
        <v>2.2000000000000002</v>
      </c>
      <c r="AL30" s="1" t="s">
        <v>49</v>
      </c>
      <c r="AM30" s="28">
        <v>27.42</v>
      </c>
      <c r="AN30" s="1" t="s">
        <v>50</v>
      </c>
      <c r="AO30" s="1" t="s">
        <v>50</v>
      </c>
      <c r="AP30" s="1" t="s">
        <v>50</v>
      </c>
      <c r="AQ30" s="1" t="s">
        <v>50</v>
      </c>
      <c r="AR30" s="1" t="s">
        <v>50</v>
      </c>
      <c r="AS30" s="1" t="s">
        <v>116</v>
      </c>
      <c r="AT30" s="1" t="s">
        <v>117</v>
      </c>
      <c r="AU30" s="1" t="s">
        <v>293</v>
      </c>
      <c r="AV30" s="1" t="s">
        <v>48</v>
      </c>
      <c r="AW30" s="1" t="s">
        <v>51</v>
      </c>
      <c r="AX30" s="1" t="s">
        <v>294</v>
      </c>
      <c r="AY30" s="1" t="s">
        <v>295</v>
      </c>
      <c r="AZ30" s="1" t="s">
        <v>295</v>
      </c>
      <c r="BA30" s="1" t="s">
        <v>156</v>
      </c>
      <c r="BB30" s="1" t="s">
        <v>157</v>
      </c>
      <c r="BC30" s="1" t="s">
        <v>120</v>
      </c>
      <c r="BD30" s="1" t="s">
        <v>53</v>
      </c>
      <c r="BE30" s="1" t="s">
        <v>54</v>
      </c>
      <c r="BF30" s="1" t="s">
        <v>48</v>
      </c>
      <c r="BG30" s="1" t="s">
        <v>119</v>
      </c>
    </row>
    <row r="31" spans="2:59" x14ac:dyDescent="0.25">
      <c r="B31" s="23">
        <f t="shared" si="13"/>
        <v>27</v>
      </c>
      <c r="C31" s="23" t="str">
        <f t="shared" si="19"/>
        <v>LHR</v>
      </c>
      <c r="D31" s="23" t="str">
        <f t="shared" si="20"/>
        <v>2025-08-10</v>
      </c>
      <c r="E31" s="23" t="str">
        <f t="shared" si="21"/>
        <v>99431913770</v>
      </c>
      <c r="F31" s="23" t="str">
        <f t="shared" si="22"/>
        <v>PGB250002036</v>
      </c>
      <c r="G31" s="23" t="str">
        <f t="shared" si="23"/>
        <v>박지혜</v>
      </c>
      <c r="H31" s="23" t="str">
        <f t="shared" si="24"/>
        <v>목록(Manifest)</v>
      </c>
      <c r="I31" s="23">
        <f t="shared" si="25"/>
        <v>43.99</v>
      </c>
      <c r="J31" s="23">
        <f t="shared" si="26"/>
        <v>1</v>
      </c>
      <c r="K31" s="49">
        <f t="shared" si="27"/>
        <v>0.5</v>
      </c>
      <c r="L31" s="49">
        <f t="shared" si="28"/>
        <v>0.2</v>
      </c>
      <c r="M31" s="49">
        <f t="shared" si="29"/>
        <v>0.5</v>
      </c>
      <c r="N31" s="49">
        <f t="shared" si="30"/>
        <v>0.5</v>
      </c>
      <c r="O31" s="30" t="str">
        <f t="shared" si="31"/>
        <v>PGB250002036</v>
      </c>
      <c r="P31" s="55">
        <f t="shared" si="15"/>
        <v>9890</v>
      </c>
      <c r="Q31" s="56">
        <f t="shared" si="18"/>
        <v>4870</v>
      </c>
      <c r="R31" s="57">
        <f>VLOOKUP(H31,MAPPING!$B$3:$D$10,3,0)</f>
        <v>0</v>
      </c>
      <c r="S31" s="57">
        <f>(IF(VLOOKUP(VLOOKUP(AM31,MAPPING!$B$13:$D$18,2,1),MAPPING!$C$13:$E$18,2,0)=7000,0,VLOOKUP(VLOOKUP(AM31,MAPPING!$B$13:$D$18,2,1),MAPPING!$C$13:$E$18,2,0)))</f>
        <v>0</v>
      </c>
      <c r="T31" s="57">
        <f t="shared" si="12"/>
        <v>0</v>
      </c>
      <c r="U31" s="56">
        <f>(J31*VLOOKUP(M31/J31,MAPPING!$B$20:$C$27,2,10))</f>
        <v>0</v>
      </c>
      <c r="V31" s="53">
        <v>0</v>
      </c>
      <c r="W31" s="56">
        <v>0</v>
      </c>
      <c r="X31" s="56">
        <f t="shared" si="32"/>
        <v>14760</v>
      </c>
      <c r="Z31" s="1" t="s">
        <v>296</v>
      </c>
      <c r="AA31" s="1" t="s">
        <v>115</v>
      </c>
      <c r="AB31" s="1" t="s">
        <v>297</v>
      </c>
      <c r="AC31" s="1" t="s">
        <v>298</v>
      </c>
      <c r="AD31" s="1" t="s">
        <v>299</v>
      </c>
      <c r="AE31" s="1" t="s">
        <v>300</v>
      </c>
      <c r="AF31" s="161">
        <v>16461</v>
      </c>
      <c r="AG31" s="1" t="s">
        <v>48</v>
      </c>
      <c r="AH31" s="27">
        <v>1</v>
      </c>
      <c r="AI31" s="28">
        <v>0.5</v>
      </c>
      <c r="AJ31" s="28">
        <v>0.2</v>
      </c>
      <c r="AK31" s="28">
        <v>0.5</v>
      </c>
      <c r="AL31" s="1" t="s">
        <v>49</v>
      </c>
      <c r="AM31" s="28">
        <v>43.99</v>
      </c>
      <c r="AN31" s="1" t="s">
        <v>50</v>
      </c>
      <c r="AO31" s="1" t="s">
        <v>50</v>
      </c>
      <c r="AP31" s="1" t="s">
        <v>50</v>
      </c>
      <c r="AQ31" s="1" t="s">
        <v>50</v>
      </c>
      <c r="AR31" s="1" t="s">
        <v>50</v>
      </c>
      <c r="AS31" s="1" t="s">
        <v>116</v>
      </c>
      <c r="AT31" s="1" t="s">
        <v>117</v>
      </c>
      <c r="AU31" s="1" t="s">
        <v>301</v>
      </c>
      <c r="AV31" s="1" t="s">
        <v>48</v>
      </c>
      <c r="AW31" s="1" t="s">
        <v>51</v>
      </c>
      <c r="AX31" s="1" t="s">
        <v>302</v>
      </c>
      <c r="AY31" s="1" t="s">
        <v>303</v>
      </c>
      <c r="AZ31" s="1" t="s">
        <v>303</v>
      </c>
      <c r="BA31" s="1" t="s">
        <v>118</v>
      </c>
      <c r="BB31" s="1" t="s">
        <v>157</v>
      </c>
      <c r="BC31" s="1" t="s">
        <v>120</v>
      </c>
      <c r="BD31" s="1" t="s">
        <v>53</v>
      </c>
      <c r="BE31" s="1" t="s">
        <v>54</v>
      </c>
      <c r="BF31" s="1" t="s">
        <v>48</v>
      </c>
      <c r="BG31" s="1" t="s">
        <v>119</v>
      </c>
    </row>
    <row r="32" spans="2:59" x14ac:dyDescent="0.25">
      <c r="B32" s="23">
        <f t="shared" si="13"/>
        <v>28</v>
      </c>
      <c r="C32" s="23" t="str">
        <f t="shared" si="19"/>
        <v>LHR</v>
      </c>
      <c r="D32" s="23" t="str">
        <f t="shared" si="20"/>
        <v>2025-08-10</v>
      </c>
      <c r="E32" s="23" t="str">
        <f t="shared" si="21"/>
        <v>99431913770</v>
      </c>
      <c r="F32" s="23" t="str">
        <f t="shared" si="22"/>
        <v>PGB250002038</v>
      </c>
      <c r="G32" s="23" t="str">
        <f t="shared" si="23"/>
        <v>차민재</v>
      </c>
      <c r="H32" s="23" t="str">
        <f t="shared" si="24"/>
        <v>목록(Manifest)</v>
      </c>
      <c r="I32" s="23">
        <f t="shared" si="25"/>
        <v>20.399999999999999</v>
      </c>
      <c r="J32" s="23">
        <f t="shared" si="26"/>
        <v>1</v>
      </c>
      <c r="K32" s="49">
        <f t="shared" si="27"/>
        <v>0.5</v>
      </c>
      <c r="L32" s="49">
        <f t="shared" si="28"/>
        <v>0.2</v>
      </c>
      <c r="M32" s="49">
        <f t="shared" si="29"/>
        <v>0.5</v>
      </c>
      <c r="N32" s="49">
        <f t="shared" si="30"/>
        <v>0.5</v>
      </c>
      <c r="O32" s="30" t="str">
        <f t="shared" si="31"/>
        <v>PGB250002038</v>
      </c>
      <c r="P32" s="55">
        <f t="shared" si="15"/>
        <v>9890</v>
      </c>
      <c r="Q32" s="56">
        <f t="shared" si="18"/>
        <v>4870</v>
      </c>
      <c r="R32" s="57">
        <f>VLOOKUP(H32,MAPPING!$B$3:$D$10,3,0)</f>
        <v>0</v>
      </c>
      <c r="S32" s="57">
        <f>(IF(VLOOKUP(VLOOKUP(AM32,MAPPING!$B$13:$D$18,2,1),MAPPING!$C$13:$E$18,2,0)=7000,0,VLOOKUP(VLOOKUP(AM32,MAPPING!$B$13:$D$18,2,1),MAPPING!$C$13:$E$18,2,0)))</f>
        <v>0</v>
      </c>
      <c r="T32" s="57">
        <f t="shared" si="12"/>
        <v>0</v>
      </c>
      <c r="U32" s="56">
        <f>(J32*VLOOKUP(M32/J32,MAPPING!$B$20:$C$27,2,10))</f>
        <v>0</v>
      </c>
      <c r="V32" s="53">
        <v>0</v>
      </c>
      <c r="W32" s="56">
        <v>0</v>
      </c>
      <c r="X32" s="56">
        <f t="shared" si="32"/>
        <v>14760</v>
      </c>
      <c r="Z32" s="1" t="s">
        <v>296</v>
      </c>
      <c r="AA32" s="1" t="s">
        <v>115</v>
      </c>
      <c r="AB32" s="1" t="s">
        <v>297</v>
      </c>
      <c r="AC32" s="1" t="s">
        <v>304</v>
      </c>
      <c r="AD32" s="1" t="s">
        <v>305</v>
      </c>
      <c r="AE32" s="1" t="s">
        <v>306</v>
      </c>
      <c r="AF32" s="161">
        <v>21358</v>
      </c>
      <c r="AG32" s="1" t="s">
        <v>48</v>
      </c>
      <c r="AH32" s="27">
        <v>1</v>
      </c>
      <c r="AI32" s="28">
        <v>0.5</v>
      </c>
      <c r="AJ32" s="28">
        <v>0.2</v>
      </c>
      <c r="AK32" s="28">
        <v>0.5</v>
      </c>
      <c r="AL32" s="1" t="s">
        <v>49</v>
      </c>
      <c r="AM32" s="28">
        <v>20.399999999999999</v>
      </c>
      <c r="AN32" s="1" t="s">
        <v>50</v>
      </c>
      <c r="AO32" s="1" t="s">
        <v>50</v>
      </c>
      <c r="AP32" s="1" t="s">
        <v>50</v>
      </c>
      <c r="AQ32" s="1" t="s">
        <v>50</v>
      </c>
      <c r="AR32" s="1" t="s">
        <v>50</v>
      </c>
      <c r="AS32" s="1" t="s">
        <v>116</v>
      </c>
      <c r="AT32" s="1" t="s">
        <v>117</v>
      </c>
      <c r="AU32" s="1" t="s">
        <v>307</v>
      </c>
      <c r="AV32" s="1" t="s">
        <v>48</v>
      </c>
      <c r="AW32" s="1" t="s">
        <v>51</v>
      </c>
      <c r="AX32" s="1" t="s">
        <v>308</v>
      </c>
      <c r="AY32" s="1" t="s">
        <v>309</v>
      </c>
      <c r="AZ32" s="1" t="s">
        <v>309</v>
      </c>
      <c r="BA32" s="1" t="s">
        <v>118</v>
      </c>
      <c r="BB32" s="1" t="s">
        <v>157</v>
      </c>
      <c r="BC32" s="1" t="s">
        <v>120</v>
      </c>
      <c r="BD32" s="1" t="s">
        <v>53</v>
      </c>
      <c r="BE32" s="1" t="s">
        <v>54</v>
      </c>
      <c r="BF32" s="1" t="s">
        <v>48</v>
      </c>
      <c r="BG32" s="1" t="s">
        <v>119</v>
      </c>
    </row>
    <row r="33" spans="2:59" x14ac:dyDescent="0.25">
      <c r="B33" s="23">
        <f t="shared" si="13"/>
        <v>29</v>
      </c>
      <c r="C33" s="23" t="str">
        <f t="shared" si="19"/>
        <v>LHR</v>
      </c>
      <c r="D33" s="23" t="str">
        <f t="shared" si="20"/>
        <v>2025-08-10</v>
      </c>
      <c r="E33" s="23" t="str">
        <f t="shared" si="21"/>
        <v>99431913770</v>
      </c>
      <c r="F33" s="23" t="str">
        <f t="shared" si="22"/>
        <v>PGB250002039</v>
      </c>
      <c r="G33" s="23" t="str">
        <f t="shared" si="23"/>
        <v>엄민지</v>
      </c>
      <c r="H33" s="23" t="str">
        <f t="shared" si="24"/>
        <v>간이(Simple)</v>
      </c>
      <c r="I33" s="23">
        <f t="shared" si="25"/>
        <v>222.6</v>
      </c>
      <c r="J33" s="23">
        <f t="shared" si="26"/>
        <v>1</v>
      </c>
      <c r="K33" s="49">
        <f t="shared" si="27"/>
        <v>0.5</v>
      </c>
      <c r="L33" s="49">
        <f t="shared" si="28"/>
        <v>0.6</v>
      </c>
      <c r="M33" s="49">
        <f t="shared" si="29"/>
        <v>0.6</v>
      </c>
      <c r="N33" s="49">
        <f t="shared" si="30"/>
        <v>1</v>
      </c>
      <c r="O33" s="30" t="str">
        <f t="shared" si="31"/>
        <v>PGB250002039</v>
      </c>
      <c r="P33" s="55">
        <f t="shared" si="15"/>
        <v>12730</v>
      </c>
      <c r="Q33" s="56">
        <f t="shared" si="18"/>
        <v>4870</v>
      </c>
      <c r="R33" s="57">
        <f>VLOOKUP(H33,MAPPING!$B$3:$D$10,3,0)</f>
        <v>1500</v>
      </c>
      <c r="S33" s="57">
        <f>(IF(VLOOKUP(VLOOKUP(AM33,MAPPING!$B$13:$D$18,2,1),MAPPING!$C$13:$E$18,2,0)=7000,0,VLOOKUP(VLOOKUP(AM33,MAPPING!$B$13:$D$18,2,1),MAPPING!$C$13:$E$18,2,0)))</f>
        <v>0</v>
      </c>
      <c r="T33" s="57">
        <f t="shared" si="12"/>
        <v>0</v>
      </c>
      <c r="U33" s="56">
        <f>(J33*VLOOKUP(M33/J33,MAPPING!$B$20:$C$27,2,10))</f>
        <v>0</v>
      </c>
      <c r="V33" s="53">
        <v>0</v>
      </c>
      <c r="W33" s="56">
        <v>0</v>
      </c>
      <c r="X33" s="56">
        <f t="shared" si="32"/>
        <v>19100</v>
      </c>
      <c r="Z33" s="1" t="s">
        <v>296</v>
      </c>
      <c r="AA33" s="1" t="s">
        <v>115</v>
      </c>
      <c r="AB33" s="1" t="s">
        <v>297</v>
      </c>
      <c r="AC33" s="1" t="s">
        <v>310</v>
      </c>
      <c r="AD33" s="1" t="s">
        <v>311</v>
      </c>
      <c r="AE33" s="1" t="s">
        <v>312</v>
      </c>
      <c r="AF33" s="161">
        <v>2561</v>
      </c>
      <c r="AG33" s="1" t="s">
        <v>48</v>
      </c>
      <c r="AH33" s="27">
        <v>1</v>
      </c>
      <c r="AI33" s="28">
        <v>0.5</v>
      </c>
      <c r="AJ33" s="28">
        <v>0.6</v>
      </c>
      <c r="AK33" s="28">
        <v>0.6</v>
      </c>
      <c r="AL33" s="1" t="s">
        <v>57</v>
      </c>
      <c r="AM33" s="28">
        <v>222.6</v>
      </c>
      <c r="AN33" s="1" t="s">
        <v>50</v>
      </c>
      <c r="AO33" s="1" t="s">
        <v>50</v>
      </c>
      <c r="AP33" s="1" t="s">
        <v>50</v>
      </c>
      <c r="AQ33" s="1" t="s">
        <v>50</v>
      </c>
      <c r="AR33" s="1" t="s">
        <v>50</v>
      </c>
      <c r="AS33" s="1" t="s">
        <v>116</v>
      </c>
      <c r="AT33" s="1" t="s">
        <v>117</v>
      </c>
      <c r="AU33" s="1" t="s">
        <v>313</v>
      </c>
      <c r="AV33" s="1" t="s">
        <v>48</v>
      </c>
      <c r="AW33" s="1" t="s">
        <v>51</v>
      </c>
      <c r="AX33" s="1" t="s">
        <v>314</v>
      </c>
      <c r="AY33" s="1" t="s">
        <v>315</v>
      </c>
      <c r="AZ33" s="1" t="s">
        <v>315</v>
      </c>
      <c r="BA33" s="1" t="s">
        <v>118</v>
      </c>
      <c r="BB33" s="1" t="s">
        <v>157</v>
      </c>
      <c r="BC33" s="1" t="s">
        <v>120</v>
      </c>
      <c r="BD33" s="1" t="s">
        <v>53</v>
      </c>
      <c r="BE33" s="1" t="s">
        <v>54</v>
      </c>
      <c r="BF33" s="1" t="s">
        <v>48</v>
      </c>
      <c r="BG33" s="1" t="s">
        <v>119</v>
      </c>
    </row>
    <row r="34" spans="2:59" x14ac:dyDescent="0.25">
      <c r="B34" s="23">
        <f t="shared" si="13"/>
        <v>30</v>
      </c>
      <c r="C34" s="23" t="str">
        <f t="shared" si="19"/>
        <v>LHR</v>
      </c>
      <c r="D34" s="23" t="str">
        <f t="shared" si="20"/>
        <v>2025-08-10</v>
      </c>
      <c r="E34" s="23" t="str">
        <f t="shared" si="21"/>
        <v>99431913770</v>
      </c>
      <c r="F34" s="23" t="str">
        <f t="shared" si="22"/>
        <v>PGB250002040</v>
      </c>
      <c r="G34" s="23" t="str">
        <f t="shared" si="23"/>
        <v>최한선</v>
      </c>
      <c r="H34" s="23" t="str">
        <f t="shared" si="24"/>
        <v>목록(Manifest)</v>
      </c>
      <c r="I34" s="23">
        <f t="shared" si="25"/>
        <v>74.14</v>
      </c>
      <c r="J34" s="23">
        <f t="shared" si="26"/>
        <v>1</v>
      </c>
      <c r="K34" s="49">
        <f t="shared" si="27"/>
        <v>0.5</v>
      </c>
      <c r="L34" s="49">
        <f t="shared" si="28"/>
        <v>0.2</v>
      </c>
      <c r="M34" s="49">
        <f t="shared" si="29"/>
        <v>0.5</v>
      </c>
      <c r="N34" s="49">
        <f t="shared" si="30"/>
        <v>0.5</v>
      </c>
      <c r="O34" s="30" t="str">
        <f t="shared" si="31"/>
        <v>PGB250002040</v>
      </c>
      <c r="P34" s="55">
        <f t="shared" si="15"/>
        <v>9890</v>
      </c>
      <c r="Q34" s="56">
        <f t="shared" si="18"/>
        <v>4870</v>
      </c>
      <c r="R34" s="57">
        <f>VLOOKUP(H34,MAPPING!$B$3:$D$10,3,0)</f>
        <v>0</v>
      </c>
      <c r="S34" s="57">
        <f>(IF(VLOOKUP(VLOOKUP(AM34,MAPPING!$B$13:$D$18,2,1),MAPPING!$C$13:$E$18,2,0)=7000,0,VLOOKUP(VLOOKUP(AM34,MAPPING!$B$13:$D$18,2,1),MAPPING!$C$13:$E$18,2,0)))</f>
        <v>0</v>
      </c>
      <c r="T34" s="57">
        <f t="shared" si="12"/>
        <v>0</v>
      </c>
      <c r="U34" s="56">
        <f>(J34*VLOOKUP(M34/J34,MAPPING!$B$20:$C$27,2,10))</f>
        <v>0</v>
      </c>
      <c r="V34" s="53">
        <v>0</v>
      </c>
      <c r="W34" s="56">
        <v>0</v>
      </c>
      <c r="X34" s="56">
        <f t="shared" si="32"/>
        <v>14760</v>
      </c>
      <c r="Z34" s="1" t="s">
        <v>296</v>
      </c>
      <c r="AA34" s="1" t="s">
        <v>115</v>
      </c>
      <c r="AB34" s="1" t="s">
        <v>297</v>
      </c>
      <c r="AC34" s="1" t="s">
        <v>316</v>
      </c>
      <c r="AD34" s="1" t="s">
        <v>317</v>
      </c>
      <c r="AE34" s="1" t="s">
        <v>318</v>
      </c>
      <c r="AF34" s="161">
        <v>34094</v>
      </c>
      <c r="AG34" s="1" t="s">
        <v>48</v>
      </c>
      <c r="AH34" s="27">
        <v>1</v>
      </c>
      <c r="AI34" s="28">
        <v>0.5</v>
      </c>
      <c r="AJ34" s="28">
        <v>0.2</v>
      </c>
      <c r="AK34" s="28">
        <v>0.5</v>
      </c>
      <c r="AL34" s="1" t="s">
        <v>49</v>
      </c>
      <c r="AM34" s="28">
        <v>74.14</v>
      </c>
      <c r="AN34" s="1" t="s">
        <v>50</v>
      </c>
      <c r="AO34" s="1" t="s">
        <v>50</v>
      </c>
      <c r="AP34" s="1" t="s">
        <v>50</v>
      </c>
      <c r="AQ34" s="1" t="s">
        <v>50</v>
      </c>
      <c r="AR34" s="1" t="s">
        <v>50</v>
      </c>
      <c r="AS34" s="1" t="s">
        <v>116</v>
      </c>
      <c r="AT34" s="1" t="s">
        <v>117</v>
      </c>
      <c r="AU34" s="1" t="s">
        <v>319</v>
      </c>
      <c r="AV34" s="1" t="s">
        <v>48</v>
      </c>
      <c r="AW34" s="1" t="s">
        <v>51</v>
      </c>
      <c r="AX34" s="1" t="s">
        <v>320</v>
      </c>
      <c r="AY34" s="1" t="s">
        <v>321</v>
      </c>
      <c r="AZ34" s="1" t="s">
        <v>321</v>
      </c>
      <c r="BA34" s="1" t="s">
        <v>118</v>
      </c>
      <c r="BB34" s="1" t="s">
        <v>157</v>
      </c>
      <c r="BC34" s="1" t="s">
        <v>120</v>
      </c>
      <c r="BD34" s="1" t="s">
        <v>53</v>
      </c>
      <c r="BE34" s="1" t="s">
        <v>54</v>
      </c>
      <c r="BF34" s="1" t="s">
        <v>48</v>
      </c>
      <c r="BG34" s="1" t="s">
        <v>119</v>
      </c>
    </row>
    <row r="35" spans="2:59" x14ac:dyDescent="0.25">
      <c r="B35" s="23">
        <f t="shared" si="13"/>
        <v>31</v>
      </c>
      <c r="C35" s="23" t="str">
        <f t="shared" si="19"/>
        <v>LHR</v>
      </c>
      <c r="D35" s="23" t="str">
        <f t="shared" si="20"/>
        <v>2025-08-10</v>
      </c>
      <c r="E35" s="23" t="str">
        <f t="shared" si="21"/>
        <v>99431913770</v>
      </c>
      <c r="F35" s="23" t="str">
        <f t="shared" si="22"/>
        <v>PGB250002041</v>
      </c>
      <c r="G35" s="23" t="str">
        <f t="shared" si="23"/>
        <v>김민재</v>
      </c>
      <c r="H35" s="23" t="str">
        <f t="shared" si="24"/>
        <v>목록(Manifest)</v>
      </c>
      <c r="I35" s="23">
        <f t="shared" si="25"/>
        <v>61.19</v>
      </c>
      <c r="J35" s="23">
        <f t="shared" si="26"/>
        <v>1</v>
      </c>
      <c r="K35" s="49">
        <f t="shared" si="27"/>
        <v>0.5</v>
      </c>
      <c r="L35" s="49">
        <f t="shared" si="28"/>
        <v>0.2</v>
      </c>
      <c r="M35" s="49">
        <f t="shared" si="29"/>
        <v>0.5</v>
      </c>
      <c r="N35" s="49">
        <f t="shared" si="30"/>
        <v>0.5</v>
      </c>
      <c r="O35" s="30" t="str">
        <f t="shared" si="31"/>
        <v>PGB250002041</v>
      </c>
      <c r="P35" s="55">
        <f t="shared" si="15"/>
        <v>9890</v>
      </c>
      <c r="Q35" s="56">
        <f t="shared" si="18"/>
        <v>4870</v>
      </c>
      <c r="R35" s="57">
        <f>VLOOKUP(H35,MAPPING!$B$3:$D$10,3,0)</f>
        <v>0</v>
      </c>
      <c r="S35" s="57">
        <f>(IF(VLOOKUP(VLOOKUP(AM35,MAPPING!$B$13:$D$18,2,1),MAPPING!$C$13:$E$18,2,0)=7000,0,VLOOKUP(VLOOKUP(AM35,MAPPING!$B$13:$D$18,2,1),MAPPING!$C$13:$E$18,2,0)))</f>
        <v>0</v>
      </c>
      <c r="T35" s="57">
        <f t="shared" si="12"/>
        <v>0</v>
      </c>
      <c r="U35" s="56">
        <f>(J35*VLOOKUP(M35/J35,MAPPING!$B$20:$C$27,2,10))</f>
        <v>0</v>
      </c>
      <c r="V35" s="53">
        <v>0</v>
      </c>
      <c r="W35" s="56">
        <v>0</v>
      </c>
      <c r="X35" s="56">
        <f t="shared" si="32"/>
        <v>14760</v>
      </c>
      <c r="Z35" s="1" t="s">
        <v>296</v>
      </c>
      <c r="AA35" s="1" t="s">
        <v>115</v>
      </c>
      <c r="AB35" s="1" t="s">
        <v>297</v>
      </c>
      <c r="AC35" s="1" t="s">
        <v>322</v>
      </c>
      <c r="AD35" s="1" t="s">
        <v>263</v>
      </c>
      <c r="AE35" s="1" t="s">
        <v>323</v>
      </c>
      <c r="AF35" s="161">
        <v>36621</v>
      </c>
      <c r="AG35" s="1" t="s">
        <v>48</v>
      </c>
      <c r="AH35" s="27">
        <v>1</v>
      </c>
      <c r="AI35" s="28">
        <v>0.5</v>
      </c>
      <c r="AJ35" s="28">
        <v>0.2</v>
      </c>
      <c r="AK35" s="28">
        <v>0.5</v>
      </c>
      <c r="AL35" s="1" t="s">
        <v>49</v>
      </c>
      <c r="AM35" s="28">
        <v>61.19</v>
      </c>
      <c r="AN35" s="1" t="s">
        <v>50</v>
      </c>
      <c r="AO35" s="1" t="s">
        <v>50</v>
      </c>
      <c r="AP35" s="1" t="s">
        <v>50</v>
      </c>
      <c r="AQ35" s="1" t="s">
        <v>50</v>
      </c>
      <c r="AR35" s="1" t="s">
        <v>50</v>
      </c>
      <c r="AS35" s="1" t="s">
        <v>116</v>
      </c>
      <c r="AT35" s="1" t="s">
        <v>117</v>
      </c>
      <c r="AU35" s="1" t="s">
        <v>324</v>
      </c>
      <c r="AV35" s="1" t="s">
        <v>48</v>
      </c>
      <c r="AW35" s="1" t="s">
        <v>51</v>
      </c>
      <c r="AX35" s="1" t="s">
        <v>325</v>
      </c>
      <c r="AY35" s="1" t="s">
        <v>326</v>
      </c>
      <c r="AZ35" s="1" t="s">
        <v>326</v>
      </c>
      <c r="BA35" s="1" t="s">
        <v>118</v>
      </c>
      <c r="BB35" s="1" t="s">
        <v>157</v>
      </c>
      <c r="BC35" s="1" t="s">
        <v>120</v>
      </c>
      <c r="BD35" s="1" t="s">
        <v>53</v>
      </c>
      <c r="BE35" s="1" t="s">
        <v>54</v>
      </c>
      <c r="BF35" s="1" t="s">
        <v>48</v>
      </c>
      <c r="BG35" s="1" t="s">
        <v>119</v>
      </c>
    </row>
    <row r="36" spans="2:59" x14ac:dyDescent="0.25">
      <c r="B36" s="23">
        <f t="shared" si="13"/>
        <v>32</v>
      </c>
      <c r="C36" s="23" t="str">
        <f t="shared" si="19"/>
        <v>LHR</v>
      </c>
      <c r="D36" s="23" t="str">
        <f t="shared" si="20"/>
        <v>2025-08-10</v>
      </c>
      <c r="E36" s="23" t="str">
        <f t="shared" si="21"/>
        <v>99431913770</v>
      </c>
      <c r="F36" s="23" t="str">
        <f t="shared" si="22"/>
        <v>PGB250002042</v>
      </c>
      <c r="G36" s="23" t="str">
        <f t="shared" si="23"/>
        <v>김종윤</v>
      </c>
      <c r="H36" s="23" t="str">
        <f t="shared" si="24"/>
        <v>목록취하(허용배제,Manifest-Drop)</v>
      </c>
      <c r="I36" s="23">
        <f t="shared" si="25"/>
        <v>64.599999999999994</v>
      </c>
      <c r="J36" s="23">
        <f t="shared" si="26"/>
        <v>1</v>
      </c>
      <c r="K36" s="49">
        <f t="shared" si="27"/>
        <v>4.5</v>
      </c>
      <c r="L36" s="49">
        <f t="shared" si="28"/>
        <v>1.3</v>
      </c>
      <c r="M36" s="49">
        <f t="shared" si="29"/>
        <v>4.5</v>
      </c>
      <c r="N36" s="49">
        <f t="shared" si="30"/>
        <v>4.5</v>
      </c>
      <c r="O36" s="30" t="str">
        <f t="shared" si="31"/>
        <v>PGB250002042</v>
      </c>
      <c r="P36" s="55">
        <f t="shared" si="15"/>
        <v>32610</v>
      </c>
      <c r="Q36" s="56">
        <f t="shared" si="18"/>
        <v>4870</v>
      </c>
      <c r="R36" s="57">
        <f>VLOOKUP(H36,MAPPING!$B$3:$D$10,3,0)</f>
        <v>1500</v>
      </c>
      <c r="S36" s="57">
        <f>(IF(VLOOKUP(VLOOKUP(AM36,MAPPING!$B$13:$D$18,2,1),MAPPING!$C$13:$E$18,2,0)=7000,0,VLOOKUP(VLOOKUP(AM36,MAPPING!$B$13:$D$18,2,1),MAPPING!$C$13:$E$18,2,0)))</f>
        <v>0</v>
      </c>
      <c r="T36" s="57">
        <f t="shared" si="12"/>
        <v>0</v>
      </c>
      <c r="U36" s="56">
        <f>(J36*VLOOKUP(M36/J36,MAPPING!$B$20:$C$27,2,10))</f>
        <v>550</v>
      </c>
      <c r="V36" s="53">
        <v>0</v>
      </c>
      <c r="W36" s="56">
        <v>0</v>
      </c>
      <c r="X36" s="56">
        <f t="shared" si="32"/>
        <v>39530</v>
      </c>
      <c r="Z36" s="1" t="s">
        <v>296</v>
      </c>
      <c r="AA36" s="1" t="s">
        <v>115</v>
      </c>
      <c r="AB36" s="1" t="s">
        <v>297</v>
      </c>
      <c r="AC36" s="1" t="s">
        <v>327</v>
      </c>
      <c r="AD36" s="1" t="s">
        <v>328</v>
      </c>
      <c r="AE36" s="1" t="s">
        <v>329</v>
      </c>
      <c r="AF36" s="161">
        <v>10090</v>
      </c>
      <c r="AG36" s="1" t="s">
        <v>330</v>
      </c>
      <c r="AH36" s="27">
        <v>1</v>
      </c>
      <c r="AI36" s="28">
        <v>4.5</v>
      </c>
      <c r="AJ36" s="28">
        <v>1.3</v>
      </c>
      <c r="AK36" s="28">
        <v>4.5</v>
      </c>
      <c r="AL36" s="1" t="s">
        <v>331</v>
      </c>
      <c r="AM36" s="28">
        <v>64.599999999999994</v>
      </c>
      <c r="AN36" s="1" t="s">
        <v>50</v>
      </c>
      <c r="AO36" s="1" t="s">
        <v>50</v>
      </c>
      <c r="AP36" s="1" t="s">
        <v>50</v>
      </c>
      <c r="AQ36" s="1" t="s">
        <v>50</v>
      </c>
      <c r="AR36" s="1" t="s">
        <v>50</v>
      </c>
      <c r="AS36" s="1" t="s">
        <v>116</v>
      </c>
      <c r="AT36" s="1" t="s">
        <v>117</v>
      </c>
      <c r="AU36" s="1" t="s">
        <v>332</v>
      </c>
      <c r="AV36" s="1" t="s">
        <v>48</v>
      </c>
      <c r="AW36" s="1" t="s">
        <v>51</v>
      </c>
      <c r="AX36" s="1" t="s">
        <v>333</v>
      </c>
      <c r="AY36" s="1" t="s">
        <v>334</v>
      </c>
      <c r="AZ36" s="1" t="s">
        <v>334</v>
      </c>
      <c r="BA36" s="1" t="s">
        <v>118</v>
      </c>
      <c r="BB36" s="1" t="s">
        <v>157</v>
      </c>
      <c r="BC36" s="1" t="s">
        <v>120</v>
      </c>
      <c r="BD36" s="1" t="s">
        <v>53</v>
      </c>
      <c r="BE36" s="1" t="s">
        <v>54</v>
      </c>
      <c r="BF36" s="1" t="s">
        <v>48</v>
      </c>
      <c r="BG36" s="1" t="s">
        <v>119</v>
      </c>
    </row>
    <row r="37" spans="2:59" x14ac:dyDescent="0.25">
      <c r="B37" s="23">
        <f t="shared" si="13"/>
        <v>33</v>
      </c>
      <c r="C37" s="23" t="str">
        <f t="shared" si="19"/>
        <v>LHR</v>
      </c>
      <c r="D37" s="23" t="str">
        <f t="shared" si="20"/>
        <v>2025-08-10</v>
      </c>
      <c r="E37" s="23" t="str">
        <f t="shared" si="21"/>
        <v>99431913770</v>
      </c>
      <c r="F37" s="23" t="str">
        <f t="shared" si="22"/>
        <v>PGB250002043</v>
      </c>
      <c r="G37" s="23" t="str">
        <f t="shared" si="23"/>
        <v>지필근</v>
      </c>
      <c r="H37" s="23" t="str">
        <f t="shared" si="24"/>
        <v>목록(Manifest)</v>
      </c>
      <c r="I37" s="23">
        <f t="shared" si="25"/>
        <v>135.97999999999999</v>
      </c>
      <c r="J37" s="23">
        <f t="shared" si="26"/>
        <v>1</v>
      </c>
      <c r="K37" s="49">
        <f t="shared" si="27"/>
        <v>1</v>
      </c>
      <c r="L37" s="49">
        <f t="shared" si="28"/>
        <v>0.2</v>
      </c>
      <c r="M37" s="49">
        <f t="shared" si="29"/>
        <v>1</v>
      </c>
      <c r="N37" s="49">
        <f t="shared" si="30"/>
        <v>1</v>
      </c>
      <c r="O37" s="30" t="str">
        <f t="shared" si="31"/>
        <v>PGB250002043</v>
      </c>
      <c r="P37" s="55">
        <f t="shared" si="15"/>
        <v>12730</v>
      </c>
      <c r="Q37" s="56">
        <f t="shared" si="18"/>
        <v>4870</v>
      </c>
      <c r="R37" s="57">
        <f>VLOOKUP(H37,MAPPING!$B$3:$D$10,3,0)</f>
        <v>0</v>
      </c>
      <c r="S37" s="57">
        <f>(IF(VLOOKUP(VLOOKUP(AM37,MAPPING!$B$13:$D$18,2,1),MAPPING!$C$13:$E$18,2,0)=7000,0,VLOOKUP(VLOOKUP(AM37,MAPPING!$B$13:$D$18,2,1),MAPPING!$C$13:$E$18,2,0)))</f>
        <v>0</v>
      </c>
      <c r="T37" s="57">
        <f t="shared" si="12"/>
        <v>0</v>
      </c>
      <c r="U37" s="56">
        <f>(J37*VLOOKUP(M37/J37,MAPPING!$B$20:$C$27,2,10))</f>
        <v>0</v>
      </c>
      <c r="V37" s="53">
        <v>0</v>
      </c>
      <c r="W37" s="56">
        <v>0</v>
      </c>
      <c r="X37" s="56">
        <f t="shared" si="32"/>
        <v>17600</v>
      </c>
      <c r="Z37" s="1" t="s">
        <v>296</v>
      </c>
      <c r="AA37" s="1" t="s">
        <v>115</v>
      </c>
      <c r="AB37" s="1" t="s">
        <v>297</v>
      </c>
      <c r="AC37" s="1" t="s">
        <v>335</v>
      </c>
      <c r="AD37" s="1" t="s">
        <v>336</v>
      </c>
      <c r="AE37" s="1" t="s">
        <v>337</v>
      </c>
      <c r="AF37" s="161">
        <v>39371</v>
      </c>
      <c r="AG37" s="1" t="s">
        <v>48</v>
      </c>
      <c r="AH37" s="27">
        <v>1</v>
      </c>
      <c r="AI37" s="28">
        <v>1</v>
      </c>
      <c r="AJ37" s="28">
        <v>0.2</v>
      </c>
      <c r="AK37" s="28">
        <v>1</v>
      </c>
      <c r="AL37" s="1" t="s">
        <v>49</v>
      </c>
      <c r="AM37" s="28">
        <v>135.97999999999999</v>
      </c>
      <c r="AN37" s="1" t="s">
        <v>50</v>
      </c>
      <c r="AO37" s="1" t="s">
        <v>50</v>
      </c>
      <c r="AP37" s="1" t="s">
        <v>50</v>
      </c>
      <c r="AQ37" s="1" t="s">
        <v>50</v>
      </c>
      <c r="AR37" s="1" t="s">
        <v>50</v>
      </c>
      <c r="AS37" s="1" t="s">
        <v>116</v>
      </c>
      <c r="AT37" s="1" t="s">
        <v>117</v>
      </c>
      <c r="AU37" s="1" t="s">
        <v>338</v>
      </c>
      <c r="AV37" s="1" t="s">
        <v>48</v>
      </c>
      <c r="AW37" s="1" t="s">
        <v>51</v>
      </c>
      <c r="AX37" s="1" t="s">
        <v>339</v>
      </c>
      <c r="AY37" s="1" t="s">
        <v>340</v>
      </c>
      <c r="AZ37" s="1" t="s">
        <v>340</v>
      </c>
      <c r="BA37" s="1" t="s">
        <v>118</v>
      </c>
      <c r="BB37" s="1" t="s">
        <v>157</v>
      </c>
      <c r="BC37" s="1" t="s">
        <v>120</v>
      </c>
      <c r="BD37" s="1" t="s">
        <v>53</v>
      </c>
      <c r="BE37" s="1" t="s">
        <v>54</v>
      </c>
      <c r="BF37" s="1" t="s">
        <v>48</v>
      </c>
      <c r="BG37" s="1" t="s">
        <v>119</v>
      </c>
    </row>
    <row r="38" spans="2:59" x14ac:dyDescent="0.25">
      <c r="B38" s="23">
        <f t="shared" si="13"/>
        <v>34</v>
      </c>
      <c r="C38" s="23" t="str">
        <f t="shared" si="19"/>
        <v>LHR</v>
      </c>
      <c r="D38" s="23" t="str">
        <f t="shared" si="20"/>
        <v>2025-08-10</v>
      </c>
      <c r="E38" s="23" t="str">
        <f t="shared" si="21"/>
        <v>99431913770</v>
      </c>
      <c r="F38" s="23" t="str">
        <f t="shared" si="22"/>
        <v>PGB250002044</v>
      </c>
      <c r="G38" s="23" t="str">
        <f t="shared" si="23"/>
        <v>오진영</v>
      </c>
      <c r="H38" s="23" t="str">
        <f t="shared" si="24"/>
        <v>목록(Manifest)</v>
      </c>
      <c r="I38" s="23">
        <f t="shared" si="25"/>
        <v>139.80000000000001</v>
      </c>
      <c r="J38" s="23">
        <f t="shared" si="26"/>
        <v>1</v>
      </c>
      <c r="K38" s="49">
        <f t="shared" si="27"/>
        <v>2.5</v>
      </c>
      <c r="L38" s="49">
        <f t="shared" si="28"/>
        <v>1.1000000000000001</v>
      </c>
      <c r="M38" s="49">
        <f t="shared" si="29"/>
        <v>2.5</v>
      </c>
      <c r="N38" s="49">
        <f t="shared" si="30"/>
        <v>2.5</v>
      </c>
      <c r="O38" s="30" t="str">
        <f t="shared" si="31"/>
        <v>PGB250002044</v>
      </c>
      <c r="P38" s="55">
        <f t="shared" si="15"/>
        <v>21250</v>
      </c>
      <c r="Q38" s="56">
        <f t="shared" si="18"/>
        <v>4870</v>
      </c>
      <c r="R38" s="57">
        <f>VLOOKUP(H38,MAPPING!$B$3:$D$10,3,0)</f>
        <v>0</v>
      </c>
      <c r="S38" s="57">
        <f>(IF(VLOOKUP(VLOOKUP(AM38,MAPPING!$B$13:$D$18,2,1),MAPPING!$C$13:$E$18,2,0)=7000,0,VLOOKUP(VLOOKUP(AM38,MAPPING!$B$13:$D$18,2,1),MAPPING!$C$13:$E$18,2,0)))</f>
        <v>0</v>
      </c>
      <c r="T38" s="57">
        <f t="shared" si="12"/>
        <v>0</v>
      </c>
      <c r="U38" s="56">
        <f>(J38*VLOOKUP(M38/J38,MAPPING!$B$20:$C$27,2,10))</f>
        <v>550</v>
      </c>
      <c r="V38" s="53">
        <v>0</v>
      </c>
      <c r="W38" s="56">
        <v>0</v>
      </c>
      <c r="X38" s="56">
        <f t="shared" si="32"/>
        <v>26670</v>
      </c>
      <c r="Z38" s="1" t="s">
        <v>296</v>
      </c>
      <c r="AA38" s="1" t="s">
        <v>115</v>
      </c>
      <c r="AB38" s="1" t="s">
        <v>297</v>
      </c>
      <c r="AC38" s="1" t="s">
        <v>341</v>
      </c>
      <c r="AD38" s="1" t="s">
        <v>342</v>
      </c>
      <c r="AE38" s="1" t="s">
        <v>343</v>
      </c>
      <c r="AF38" s="161">
        <v>4987</v>
      </c>
      <c r="AG38" s="1" t="s">
        <v>48</v>
      </c>
      <c r="AH38" s="27">
        <v>1</v>
      </c>
      <c r="AI38" s="28">
        <v>2.5</v>
      </c>
      <c r="AJ38" s="28">
        <v>1.1000000000000001</v>
      </c>
      <c r="AK38" s="28">
        <v>2.5</v>
      </c>
      <c r="AL38" s="1" t="s">
        <v>49</v>
      </c>
      <c r="AM38" s="28">
        <v>139.80000000000001</v>
      </c>
      <c r="AN38" s="1" t="s">
        <v>50</v>
      </c>
      <c r="AO38" s="1" t="s">
        <v>50</v>
      </c>
      <c r="AP38" s="1" t="s">
        <v>50</v>
      </c>
      <c r="AQ38" s="1" t="s">
        <v>50</v>
      </c>
      <c r="AR38" s="1" t="s">
        <v>50</v>
      </c>
      <c r="AS38" s="1" t="s">
        <v>116</v>
      </c>
      <c r="AT38" s="1" t="s">
        <v>117</v>
      </c>
      <c r="AU38" s="1" t="s">
        <v>344</v>
      </c>
      <c r="AV38" s="1" t="s">
        <v>48</v>
      </c>
      <c r="AW38" s="1" t="s">
        <v>51</v>
      </c>
      <c r="AX38" s="1" t="s">
        <v>345</v>
      </c>
      <c r="AY38" s="1" t="s">
        <v>346</v>
      </c>
      <c r="AZ38" s="1" t="s">
        <v>346</v>
      </c>
      <c r="BA38" s="1" t="s">
        <v>118</v>
      </c>
      <c r="BB38" s="1" t="s">
        <v>157</v>
      </c>
      <c r="BC38" s="1" t="s">
        <v>120</v>
      </c>
      <c r="BD38" s="1" t="s">
        <v>53</v>
      </c>
      <c r="BE38" s="1" t="s">
        <v>54</v>
      </c>
      <c r="BF38" s="1" t="s">
        <v>48</v>
      </c>
      <c r="BG38" s="1" t="s">
        <v>119</v>
      </c>
    </row>
    <row r="39" spans="2:59" x14ac:dyDescent="0.25">
      <c r="B39" s="23">
        <f t="shared" si="13"/>
        <v>35</v>
      </c>
      <c r="C39" s="23" t="str">
        <f t="shared" si="19"/>
        <v>LHR</v>
      </c>
      <c r="D39" s="23" t="str">
        <f t="shared" si="20"/>
        <v>2025-08-10</v>
      </c>
      <c r="E39" s="23" t="str">
        <f t="shared" si="21"/>
        <v>99431913770</v>
      </c>
      <c r="F39" s="23" t="str">
        <f t="shared" si="22"/>
        <v>PGB250002045</v>
      </c>
      <c r="G39" s="23" t="str">
        <f t="shared" si="23"/>
        <v>최영범</v>
      </c>
      <c r="H39" s="23" t="str">
        <f t="shared" si="24"/>
        <v>목록(Manifest)</v>
      </c>
      <c r="I39" s="23">
        <f t="shared" si="25"/>
        <v>59.5</v>
      </c>
      <c r="J39" s="23">
        <f t="shared" si="26"/>
        <v>1</v>
      </c>
      <c r="K39" s="49">
        <f t="shared" si="27"/>
        <v>0.5</v>
      </c>
      <c r="L39" s="49">
        <f t="shared" si="28"/>
        <v>0.5</v>
      </c>
      <c r="M39" s="49">
        <f t="shared" si="29"/>
        <v>0.5</v>
      </c>
      <c r="N39" s="49">
        <f t="shared" si="30"/>
        <v>0.5</v>
      </c>
      <c r="O39" s="30" t="str">
        <f t="shared" si="31"/>
        <v>PGB250002045</v>
      </c>
      <c r="P39" s="55">
        <f t="shared" si="15"/>
        <v>9890</v>
      </c>
      <c r="Q39" s="56">
        <f t="shared" si="18"/>
        <v>4870</v>
      </c>
      <c r="R39" s="57">
        <f>VLOOKUP(H39,MAPPING!$B$3:$D$10,3,0)</f>
        <v>0</v>
      </c>
      <c r="S39" s="57">
        <f>(IF(VLOOKUP(VLOOKUP(AM39,MAPPING!$B$13:$D$18,2,1),MAPPING!$C$13:$E$18,2,0)=7000,0,VLOOKUP(VLOOKUP(AM39,MAPPING!$B$13:$D$18,2,1),MAPPING!$C$13:$E$18,2,0)))</f>
        <v>0</v>
      </c>
      <c r="T39" s="57">
        <f t="shared" si="12"/>
        <v>0</v>
      </c>
      <c r="U39" s="56">
        <f>(J39*VLOOKUP(M39/J39,MAPPING!$B$20:$C$27,2,10))</f>
        <v>0</v>
      </c>
      <c r="V39" s="53">
        <v>0</v>
      </c>
      <c r="W39" s="56">
        <v>0</v>
      </c>
      <c r="X39" s="56">
        <f t="shared" si="32"/>
        <v>14760</v>
      </c>
      <c r="Z39" s="1" t="s">
        <v>296</v>
      </c>
      <c r="AA39" s="1" t="s">
        <v>115</v>
      </c>
      <c r="AB39" s="1" t="s">
        <v>297</v>
      </c>
      <c r="AC39" s="1" t="s">
        <v>347</v>
      </c>
      <c r="AD39" s="1" t="s">
        <v>348</v>
      </c>
      <c r="AE39" s="1" t="s">
        <v>349</v>
      </c>
      <c r="AF39" s="161">
        <v>25546</v>
      </c>
      <c r="AG39" s="1" t="s">
        <v>48</v>
      </c>
      <c r="AH39" s="27">
        <v>1</v>
      </c>
      <c r="AI39" s="28">
        <v>0.5</v>
      </c>
      <c r="AJ39" s="28">
        <v>0.5</v>
      </c>
      <c r="AK39" s="28">
        <v>0.5</v>
      </c>
      <c r="AL39" s="1" t="s">
        <v>49</v>
      </c>
      <c r="AM39" s="28">
        <v>59.5</v>
      </c>
      <c r="AN39" s="1" t="s">
        <v>50</v>
      </c>
      <c r="AO39" s="1" t="s">
        <v>50</v>
      </c>
      <c r="AP39" s="1" t="s">
        <v>50</v>
      </c>
      <c r="AQ39" s="1" t="s">
        <v>50</v>
      </c>
      <c r="AR39" s="1" t="s">
        <v>50</v>
      </c>
      <c r="AS39" s="1" t="s">
        <v>116</v>
      </c>
      <c r="AT39" s="1" t="s">
        <v>117</v>
      </c>
      <c r="AU39" s="1" t="s">
        <v>350</v>
      </c>
      <c r="AV39" s="1" t="s">
        <v>48</v>
      </c>
      <c r="AW39" s="1" t="s">
        <v>51</v>
      </c>
      <c r="AX39" s="1" t="s">
        <v>351</v>
      </c>
      <c r="AY39" s="1" t="s">
        <v>352</v>
      </c>
      <c r="AZ39" s="1" t="s">
        <v>352</v>
      </c>
      <c r="BA39" s="1" t="s">
        <v>118</v>
      </c>
      <c r="BB39" s="1" t="s">
        <v>157</v>
      </c>
      <c r="BC39" s="1" t="s">
        <v>120</v>
      </c>
      <c r="BD39" s="1" t="s">
        <v>53</v>
      </c>
      <c r="BE39" s="1" t="s">
        <v>54</v>
      </c>
      <c r="BF39" s="1" t="s">
        <v>48</v>
      </c>
      <c r="BG39" s="1" t="s">
        <v>119</v>
      </c>
    </row>
    <row r="40" spans="2:59" x14ac:dyDescent="0.25">
      <c r="B40" s="23">
        <f t="shared" si="13"/>
        <v>36</v>
      </c>
      <c r="C40" s="23" t="str">
        <f t="shared" si="19"/>
        <v>LHR</v>
      </c>
      <c r="D40" s="23" t="str">
        <f t="shared" si="20"/>
        <v>2025-08-10</v>
      </c>
      <c r="E40" s="23" t="str">
        <f t="shared" si="21"/>
        <v>99431913770</v>
      </c>
      <c r="F40" s="23" t="str">
        <f t="shared" si="22"/>
        <v>PGB250002037</v>
      </c>
      <c r="G40" s="23" t="str">
        <f t="shared" si="23"/>
        <v>오종혁</v>
      </c>
      <c r="H40" s="23" t="str">
        <f t="shared" si="24"/>
        <v>목록(Manifest)</v>
      </c>
      <c r="I40" s="23">
        <f t="shared" si="25"/>
        <v>19.829999999999998</v>
      </c>
      <c r="J40" s="23">
        <f t="shared" si="26"/>
        <v>1</v>
      </c>
      <c r="K40" s="49">
        <f t="shared" si="27"/>
        <v>0.5</v>
      </c>
      <c r="L40" s="49">
        <f t="shared" si="28"/>
        <v>0.2</v>
      </c>
      <c r="M40" s="49">
        <f t="shared" si="29"/>
        <v>0.5</v>
      </c>
      <c r="N40" s="49">
        <f t="shared" si="30"/>
        <v>0.5</v>
      </c>
      <c r="O40" s="30" t="str">
        <f t="shared" si="31"/>
        <v>PGB250002037</v>
      </c>
      <c r="P40" s="55">
        <f t="shared" si="15"/>
        <v>9890</v>
      </c>
      <c r="Q40" s="56">
        <f t="shared" si="18"/>
        <v>4870</v>
      </c>
      <c r="R40" s="57">
        <f>VLOOKUP(H40,MAPPING!$B$3:$D$10,3,0)</f>
        <v>0</v>
      </c>
      <c r="S40" s="57">
        <f>(IF(VLOOKUP(VLOOKUP(AM40,MAPPING!$B$13:$D$18,2,1),MAPPING!$C$13:$E$18,2,0)=7000,0,VLOOKUP(VLOOKUP(AM40,MAPPING!$B$13:$D$18,2,1),MAPPING!$C$13:$E$18,2,0)))</f>
        <v>0</v>
      </c>
      <c r="T40" s="57">
        <f t="shared" si="12"/>
        <v>0</v>
      </c>
      <c r="U40" s="56">
        <f>(J40*VLOOKUP(M40/J40,MAPPING!$B$20:$C$27,2,10))</f>
        <v>0</v>
      </c>
      <c r="V40" s="53">
        <v>0</v>
      </c>
      <c r="W40" s="56">
        <v>0</v>
      </c>
      <c r="X40" s="56">
        <f t="shared" si="32"/>
        <v>14760</v>
      </c>
      <c r="Z40" s="1" t="s">
        <v>296</v>
      </c>
      <c r="AA40" s="1" t="s">
        <v>115</v>
      </c>
      <c r="AB40" s="1" t="s">
        <v>297</v>
      </c>
      <c r="AC40" s="1" t="s">
        <v>353</v>
      </c>
      <c r="AD40" s="1" t="s">
        <v>354</v>
      </c>
      <c r="AE40" s="1" t="s">
        <v>355</v>
      </c>
      <c r="AF40" s="161">
        <v>2717</v>
      </c>
      <c r="AG40" s="1" t="s">
        <v>48</v>
      </c>
      <c r="AH40" s="27">
        <v>1</v>
      </c>
      <c r="AI40" s="28">
        <v>0.5</v>
      </c>
      <c r="AJ40" s="28">
        <v>0.2</v>
      </c>
      <c r="AK40" s="28">
        <v>0.5</v>
      </c>
      <c r="AL40" s="1" t="s">
        <v>49</v>
      </c>
      <c r="AM40" s="28">
        <v>19.829999999999998</v>
      </c>
      <c r="AN40" s="1" t="s">
        <v>50</v>
      </c>
      <c r="AO40" s="1" t="s">
        <v>50</v>
      </c>
      <c r="AP40" s="1" t="s">
        <v>50</v>
      </c>
      <c r="AQ40" s="1" t="s">
        <v>50</v>
      </c>
      <c r="AR40" s="1" t="s">
        <v>50</v>
      </c>
      <c r="AS40" s="1" t="s">
        <v>116</v>
      </c>
      <c r="AT40" s="1" t="s">
        <v>117</v>
      </c>
      <c r="AU40" s="1" t="s">
        <v>356</v>
      </c>
      <c r="AV40" s="1" t="s">
        <v>48</v>
      </c>
      <c r="AW40" s="1" t="s">
        <v>51</v>
      </c>
      <c r="AX40" s="1" t="s">
        <v>357</v>
      </c>
      <c r="AY40" s="1" t="s">
        <v>358</v>
      </c>
      <c r="AZ40" s="1" t="s">
        <v>358</v>
      </c>
      <c r="BA40" s="1" t="s">
        <v>118</v>
      </c>
      <c r="BB40" s="1" t="s">
        <v>157</v>
      </c>
      <c r="BC40" s="1" t="s">
        <v>120</v>
      </c>
      <c r="BD40" s="1" t="s">
        <v>53</v>
      </c>
      <c r="BE40" s="1" t="s">
        <v>54</v>
      </c>
      <c r="BF40" s="1" t="s">
        <v>48</v>
      </c>
      <c r="BG40" s="1" t="s">
        <v>119</v>
      </c>
    </row>
    <row r="41" spans="2:59" x14ac:dyDescent="0.25">
      <c r="B41" s="23">
        <f t="shared" si="13"/>
        <v>37</v>
      </c>
      <c r="C41" s="23" t="str">
        <f t="shared" si="19"/>
        <v>LHR</v>
      </c>
      <c r="D41" s="23" t="str">
        <f t="shared" si="20"/>
        <v>2025-08-15</v>
      </c>
      <c r="E41" s="23" t="str">
        <f t="shared" si="21"/>
        <v>99431913781</v>
      </c>
      <c r="F41" s="23" t="str">
        <f t="shared" si="22"/>
        <v>PGB250002059</v>
      </c>
      <c r="G41" s="23" t="str">
        <f t="shared" si="23"/>
        <v>홍예진</v>
      </c>
      <c r="H41" s="23" t="str">
        <f t="shared" si="24"/>
        <v>일반(목록배제,Normal-Manifest Exception)</v>
      </c>
      <c r="I41" s="23">
        <f t="shared" si="25"/>
        <v>66.64</v>
      </c>
      <c r="J41" s="23">
        <f t="shared" si="26"/>
        <v>1</v>
      </c>
      <c r="K41" s="49">
        <f t="shared" si="27"/>
        <v>1</v>
      </c>
      <c r="L41" s="49">
        <f t="shared" si="28"/>
        <v>0.7</v>
      </c>
      <c r="M41" s="49">
        <f t="shared" si="29"/>
        <v>1</v>
      </c>
      <c r="N41" s="49">
        <f t="shared" si="30"/>
        <v>1</v>
      </c>
      <c r="O41" s="30" t="str">
        <f t="shared" si="31"/>
        <v>PGB250002059</v>
      </c>
      <c r="P41" s="55">
        <f t="shared" si="15"/>
        <v>12730</v>
      </c>
      <c r="Q41" s="56">
        <f t="shared" si="18"/>
        <v>4870</v>
      </c>
      <c r="R41" s="57">
        <f>VLOOKUP(H41,MAPPING!$B$3:$D$10,3,0)</f>
        <v>1500</v>
      </c>
      <c r="S41" s="57">
        <f>(IF(VLOOKUP(VLOOKUP(AM41,MAPPING!$B$13:$D$18,2,1),MAPPING!$C$13:$E$18,2,0)=7000,0,VLOOKUP(VLOOKUP(AM41,MAPPING!$B$13:$D$18,2,1),MAPPING!$C$13:$E$18,2,0)))</f>
        <v>0</v>
      </c>
      <c r="T41" s="57">
        <f t="shared" si="12"/>
        <v>0</v>
      </c>
      <c r="U41" s="56">
        <f>(J41*VLOOKUP(M41/J41,MAPPING!$B$20:$C$27,2,10))</f>
        <v>0</v>
      </c>
      <c r="V41" s="53">
        <v>0</v>
      </c>
      <c r="W41" s="56">
        <v>0</v>
      </c>
      <c r="X41" s="56">
        <f t="shared" si="32"/>
        <v>19100</v>
      </c>
      <c r="Z41" s="1" t="s">
        <v>359</v>
      </c>
      <c r="AA41" s="1" t="s">
        <v>115</v>
      </c>
      <c r="AB41" s="1" t="s">
        <v>360</v>
      </c>
      <c r="AC41" s="1" t="s">
        <v>361</v>
      </c>
      <c r="AD41" s="1" t="s">
        <v>362</v>
      </c>
      <c r="AE41" s="1" t="s">
        <v>363</v>
      </c>
      <c r="AF41" s="161">
        <v>36138</v>
      </c>
      <c r="AG41" s="1" t="s">
        <v>364</v>
      </c>
      <c r="AH41" s="27">
        <v>1</v>
      </c>
      <c r="AI41" s="28">
        <v>1</v>
      </c>
      <c r="AJ41" s="28">
        <v>0.7</v>
      </c>
      <c r="AK41" s="28">
        <v>1</v>
      </c>
      <c r="AL41" s="1" t="s">
        <v>55</v>
      </c>
      <c r="AM41" s="28">
        <v>66.64</v>
      </c>
      <c r="AN41" s="1" t="s">
        <v>50</v>
      </c>
      <c r="AO41" s="1" t="s">
        <v>50</v>
      </c>
      <c r="AP41" s="1" t="s">
        <v>50</v>
      </c>
      <c r="AQ41" s="1" t="s">
        <v>50</v>
      </c>
      <c r="AR41" s="1" t="s">
        <v>50</v>
      </c>
      <c r="AS41" s="1" t="s">
        <v>116</v>
      </c>
      <c r="AT41" s="1" t="s">
        <v>117</v>
      </c>
      <c r="AU41" s="1" t="s">
        <v>365</v>
      </c>
      <c r="AV41" s="1" t="s">
        <v>48</v>
      </c>
      <c r="AW41" s="1" t="s">
        <v>51</v>
      </c>
      <c r="AX41" s="1" t="s">
        <v>366</v>
      </c>
      <c r="AY41" s="1" t="s">
        <v>367</v>
      </c>
      <c r="AZ41" s="1" t="s">
        <v>367</v>
      </c>
      <c r="BA41" s="1" t="s">
        <v>368</v>
      </c>
      <c r="BB41" s="1" t="s">
        <v>52</v>
      </c>
      <c r="BC41" s="1" t="s">
        <v>120</v>
      </c>
      <c r="BD41" s="1" t="s">
        <v>53</v>
      </c>
      <c r="BE41" s="1" t="s">
        <v>54</v>
      </c>
      <c r="BF41" s="1" t="s">
        <v>48</v>
      </c>
      <c r="BG41" s="1" t="s">
        <v>119</v>
      </c>
    </row>
    <row r="42" spans="2:59" x14ac:dyDescent="0.25">
      <c r="B42" s="23">
        <f t="shared" si="13"/>
        <v>38</v>
      </c>
      <c r="C42" s="23" t="str">
        <f t="shared" si="19"/>
        <v>LHR</v>
      </c>
      <c r="D42" s="23" t="str">
        <f t="shared" si="20"/>
        <v>2025-08-15</v>
      </c>
      <c r="E42" s="23" t="str">
        <f t="shared" si="21"/>
        <v>99431913781</v>
      </c>
      <c r="F42" s="23" t="str">
        <f t="shared" si="22"/>
        <v>PGB250002056</v>
      </c>
      <c r="G42" s="23" t="str">
        <f t="shared" si="23"/>
        <v>방영식</v>
      </c>
      <c r="H42" s="23" t="str">
        <f t="shared" si="24"/>
        <v>목록(Manifest)</v>
      </c>
      <c r="I42" s="23">
        <f t="shared" si="25"/>
        <v>101.4</v>
      </c>
      <c r="J42" s="23">
        <f t="shared" si="26"/>
        <v>1</v>
      </c>
      <c r="K42" s="49">
        <f t="shared" si="27"/>
        <v>12.5</v>
      </c>
      <c r="L42" s="49">
        <f t="shared" si="28"/>
        <v>10</v>
      </c>
      <c r="M42" s="49">
        <f t="shared" si="29"/>
        <v>12.5</v>
      </c>
      <c r="N42" s="49">
        <f t="shared" si="30"/>
        <v>12.5</v>
      </c>
      <c r="O42" s="30" t="str">
        <f t="shared" si="31"/>
        <v>PGB250002056</v>
      </c>
      <c r="P42" s="55">
        <f t="shared" si="15"/>
        <v>78050</v>
      </c>
      <c r="Q42" s="56">
        <f t="shared" si="18"/>
        <v>4870</v>
      </c>
      <c r="R42" s="57">
        <f>VLOOKUP(H42,MAPPING!$B$3:$D$10,3,0)</f>
        <v>0</v>
      </c>
      <c r="S42" s="57">
        <f>(IF(VLOOKUP(VLOOKUP(AM42,MAPPING!$B$13:$D$18,2,1),MAPPING!$C$13:$E$18,2,0)=7000,0,VLOOKUP(VLOOKUP(AM42,MAPPING!$B$13:$D$18,2,1),MAPPING!$C$13:$E$18,2,0)))</f>
        <v>0</v>
      </c>
      <c r="T42" s="57">
        <f t="shared" si="12"/>
        <v>0</v>
      </c>
      <c r="U42" s="56">
        <f>(J42*VLOOKUP(M42/J42,MAPPING!$B$20:$C$27,2,10))</f>
        <v>4500</v>
      </c>
      <c r="V42" s="53">
        <v>0</v>
      </c>
      <c r="W42" s="56">
        <v>0</v>
      </c>
      <c r="X42" s="56">
        <f t="shared" si="32"/>
        <v>87420</v>
      </c>
      <c r="Z42" s="1" t="s">
        <v>359</v>
      </c>
      <c r="AA42" s="1" t="s">
        <v>115</v>
      </c>
      <c r="AB42" s="1" t="s">
        <v>360</v>
      </c>
      <c r="AC42" s="1" t="s">
        <v>369</v>
      </c>
      <c r="AD42" s="1" t="s">
        <v>138</v>
      </c>
      <c r="AE42" s="1" t="s">
        <v>139</v>
      </c>
      <c r="AF42" s="161">
        <v>4307</v>
      </c>
      <c r="AG42" s="1" t="s">
        <v>48</v>
      </c>
      <c r="AH42" s="27">
        <v>1</v>
      </c>
      <c r="AI42" s="28">
        <v>12.5</v>
      </c>
      <c r="AJ42" s="28">
        <v>10</v>
      </c>
      <c r="AK42" s="28">
        <v>12.5</v>
      </c>
      <c r="AL42" s="1" t="s">
        <v>49</v>
      </c>
      <c r="AM42" s="28">
        <v>101.4</v>
      </c>
      <c r="AN42" s="1" t="s">
        <v>50</v>
      </c>
      <c r="AO42" s="1" t="s">
        <v>50</v>
      </c>
      <c r="AP42" s="1" t="s">
        <v>50</v>
      </c>
      <c r="AQ42" s="1" t="s">
        <v>50</v>
      </c>
      <c r="AR42" s="1" t="s">
        <v>50</v>
      </c>
      <c r="AS42" s="1" t="s">
        <v>116</v>
      </c>
      <c r="AT42" s="1" t="s">
        <v>117</v>
      </c>
      <c r="AU42" s="1" t="s">
        <v>370</v>
      </c>
      <c r="AV42" s="1" t="s">
        <v>48</v>
      </c>
      <c r="AW42" s="1" t="s">
        <v>51</v>
      </c>
      <c r="AX42" s="1" t="s">
        <v>371</v>
      </c>
      <c r="AY42" s="1" t="s">
        <v>372</v>
      </c>
      <c r="AZ42" s="1" t="s">
        <v>372</v>
      </c>
      <c r="BA42" s="1" t="s">
        <v>368</v>
      </c>
      <c r="BB42" s="1" t="s">
        <v>52</v>
      </c>
      <c r="BC42" s="1" t="s">
        <v>120</v>
      </c>
      <c r="BD42" s="1" t="s">
        <v>53</v>
      </c>
      <c r="BE42" s="1" t="s">
        <v>54</v>
      </c>
      <c r="BF42" s="1" t="s">
        <v>48</v>
      </c>
      <c r="BG42" s="1" t="s">
        <v>119</v>
      </c>
    </row>
    <row r="43" spans="2:59" x14ac:dyDescent="0.25">
      <c r="B43" s="23">
        <f t="shared" si="13"/>
        <v>39</v>
      </c>
      <c r="C43" s="23" t="str">
        <f t="shared" si="19"/>
        <v>LHR</v>
      </c>
      <c r="D43" s="23" t="str">
        <f t="shared" si="20"/>
        <v>2025-08-15</v>
      </c>
      <c r="E43" s="23" t="str">
        <f t="shared" si="21"/>
        <v>99431913781</v>
      </c>
      <c r="F43" s="23" t="str">
        <f t="shared" si="22"/>
        <v>PGB250002057</v>
      </c>
      <c r="G43" s="23" t="str">
        <f t="shared" si="23"/>
        <v>강혜준</v>
      </c>
      <c r="H43" s="23" t="str">
        <f t="shared" si="24"/>
        <v>목록(Manifest)</v>
      </c>
      <c r="I43" s="23">
        <f t="shared" si="25"/>
        <v>38.07</v>
      </c>
      <c r="J43" s="23">
        <f t="shared" si="26"/>
        <v>1</v>
      </c>
      <c r="K43" s="49">
        <f t="shared" si="27"/>
        <v>0.5</v>
      </c>
      <c r="L43" s="49">
        <f t="shared" si="28"/>
        <v>0.2</v>
      </c>
      <c r="M43" s="49">
        <f t="shared" si="29"/>
        <v>0.5</v>
      </c>
      <c r="N43" s="49">
        <f t="shared" si="30"/>
        <v>0.5</v>
      </c>
      <c r="O43" s="30" t="str">
        <f t="shared" si="31"/>
        <v>PGB250002057</v>
      </c>
      <c r="P43" s="55">
        <f t="shared" si="15"/>
        <v>9890</v>
      </c>
      <c r="Q43" s="56">
        <f t="shared" si="18"/>
        <v>4870</v>
      </c>
      <c r="R43" s="57">
        <f>VLOOKUP(H43,MAPPING!$B$3:$D$10,3,0)</f>
        <v>0</v>
      </c>
      <c r="S43" s="57">
        <f>(IF(VLOOKUP(VLOOKUP(AM43,MAPPING!$B$13:$D$18,2,1),MAPPING!$C$13:$E$18,2,0)=7000,0,VLOOKUP(VLOOKUP(AM43,MAPPING!$B$13:$D$18,2,1),MAPPING!$C$13:$E$18,2,0)))</f>
        <v>0</v>
      </c>
      <c r="T43" s="57">
        <f t="shared" si="12"/>
        <v>0</v>
      </c>
      <c r="U43" s="56">
        <f>(J43*VLOOKUP(M43/J43,MAPPING!$B$20:$C$27,2,10))</f>
        <v>0</v>
      </c>
      <c r="V43" s="53">
        <v>0</v>
      </c>
      <c r="W43" s="56">
        <v>0</v>
      </c>
      <c r="X43" s="56">
        <f t="shared" si="32"/>
        <v>14760</v>
      </c>
      <c r="Z43" s="1" t="s">
        <v>359</v>
      </c>
      <c r="AA43" s="1" t="s">
        <v>115</v>
      </c>
      <c r="AB43" s="1" t="s">
        <v>360</v>
      </c>
      <c r="AC43" s="1" t="s">
        <v>373</v>
      </c>
      <c r="AD43" s="1" t="s">
        <v>374</v>
      </c>
      <c r="AE43" s="1" t="s">
        <v>375</v>
      </c>
      <c r="AF43" s="161">
        <v>46570</v>
      </c>
      <c r="AG43" s="1" t="s">
        <v>48</v>
      </c>
      <c r="AH43" s="27">
        <v>1</v>
      </c>
      <c r="AI43" s="28">
        <v>0.5</v>
      </c>
      <c r="AJ43" s="28">
        <v>0.2</v>
      </c>
      <c r="AK43" s="28">
        <v>0.5</v>
      </c>
      <c r="AL43" s="1" t="s">
        <v>49</v>
      </c>
      <c r="AM43" s="28">
        <v>38.07</v>
      </c>
      <c r="AN43" s="1" t="s">
        <v>50</v>
      </c>
      <c r="AO43" s="1" t="s">
        <v>50</v>
      </c>
      <c r="AP43" s="1" t="s">
        <v>50</v>
      </c>
      <c r="AQ43" s="1" t="s">
        <v>50</v>
      </c>
      <c r="AR43" s="1" t="s">
        <v>50</v>
      </c>
      <c r="AS43" s="1" t="s">
        <v>116</v>
      </c>
      <c r="AT43" s="1" t="s">
        <v>117</v>
      </c>
      <c r="AU43" s="1" t="s">
        <v>376</v>
      </c>
      <c r="AV43" s="1" t="s">
        <v>48</v>
      </c>
      <c r="AW43" s="1" t="s">
        <v>51</v>
      </c>
      <c r="AX43" s="1" t="s">
        <v>377</v>
      </c>
      <c r="AY43" s="1" t="s">
        <v>378</v>
      </c>
      <c r="AZ43" s="1" t="s">
        <v>378</v>
      </c>
      <c r="BA43" s="1" t="s">
        <v>368</v>
      </c>
      <c r="BB43" s="1" t="s">
        <v>52</v>
      </c>
      <c r="BC43" s="1" t="s">
        <v>120</v>
      </c>
      <c r="BD43" s="1" t="s">
        <v>53</v>
      </c>
      <c r="BE43" s="1" t="s">
        <v>54</v>
      </c>
      <c r="BF43" s="1" t="s">
        <v>48</v>
      </c>
      <c r="BG43" s="1" t="s">
        <v>119</v>
      </c>
    </row>
    <row r="44" spans="2:59" x14ac:dyDescent="0.25">
      <c r="B44" s="23">
        <f t="shared" si="13"/>
        <v>40</v>
      </c>
      <c r="C44" s="23" t="str">
        <f t="shared" si="19"/>
        <v>LHR</v>
      </c>
      <c r="D44" s="23" t="str">
        <f t="shared" si="20"/>
        <v>2025-08-15</v>
      </c>
      <c r="E44" s="23" t="str">
        <f t="shared" si="21"/>
        <v>99431913781</v>
      </c>
      <c r="F44" s="23" t="str">
        <f t="shared" si="22"/>
        <v>PGB250002058</v>
      </c>
      <c r="G44" s="23" t="str">
        <f t="shared" si="23"/>
        <v>엄민지</v>
      </c>
      <c r="H44" s="23" t="str">
        <f t="shared" si="24"/>
        <v>간이(Simple)</v>
      </c>
      <c r="I44" s="23">
        <f t="shared" si="25"/>
        <v>1378.62</v>
      </c>
      <c r="J44" s="23">
        <f t="shared" si="26"/>
        <v>1</v>
      </c>
      <c r="K44" s="49">
        <f t="shared" si="27"/>
        <v>1</v>
      </c>
      <c r="L44" s="49">
        <f t="shared" si="28"/>
        <v>0.6</v>
      </c>
      <c r="M44" s="49">
        <f t="shared" si="29"/>
        <v>1</v>
      </c>
      <c r="N44" s="49">
        <f t="shared" si="30"/>
        <v>1</v>
      </c>
      <c r="O44" s="30" t="str">
        <f t="shared" si="31"/>
        <v>PGB250002058</v>
      </c>
      <c r="P44" s="55">
        <f t="shared" si="15"/>
        <v>12730</v>
      </c>
      <c r="Q44" s="56">
        <f t="shared" si="18"/>
        <v>4870</v>
      </c>
      <c r="R44" s="57">
        <f>VLOOKUP(H44,MAPPING!$B$3:$D$10,3,0)</f>
        <v>1500</v>
      </c>
      <c r="S44" s="57">
        <f>(IF(VLOOKUP(VLOOKUP(AM44,MAPPING!$B$13:$D$18,2,1),MAPPING!$C$13:$E$18,2,0)=7000,0,VLOOKUP(VLOOKUP(AM44,MAPPING!$B$13:$D$18,2,1),MAPPING!$C$13:$E$18,2,0)))</f>
        <v>0</v>
      </c>
      <c r="T44" s="57">
        <f t="shared" si="12"/>
        <v>0</v>
      </c>
      <c r="U44" s="56">
        <f>(J44*VLOOKUP(M44/J44,MAPPING!$B$20:$C$27,2,10))</f>
        <v>0</v>
      </c>
      <c r="V44" s="53">
        <v>0</v>
      </c>
      <c r="W44" s="56">
        <v>0</v>
      </c>
      <c r="X44" s="56">
        <f t="shared" si="32"/>
        <v>19100</v>
      </c>
      <c r="Z44" s="1" t="s">
        <v>359</v>
      </c>
      <c r="AA44" s="1" t="s">
        <v>115</v>
      </c>
      <c r="AB44" s="1" t="s">
        <v>360</v>
      </c>
      <c r="AC44" s="1" t="s">
        <v>379</v>
      </c>
      <c r="AD44" s="1" t="s">
        <v>311</v>
      </c>
      <c r="AE44" s="1" t="s">
        <v>312</v>
      </c>
      <c r="AF44" s="161">
        <v>2561</v>
      </c>
      <c r="AG44" s="1" t="s">
        <v>48</v>
      </c>
      <c r="AH44" s="27">
        <v>1</v>
      </c>
      <c r="AI44" s="28">
        <v>1</v>
      </c>
      <c r="AJ44" s="28">
        <v>0.6</v>
      </c>
      <c r="AK44" s="28">
        <v>1</v>
      </c>
      <c r="AL44" s="1" t="s">
        <v>57</v>
      </c>
      <c r="AM44" s="28">
        <v>1378.62</v>
      </c>
      <c r="AN44" s="1" t="s">
        <v>50</v>
      </c>
      <c r="AO44" s="1" t="s">
        <v>50</v>
      </c>
      <c r="AP44" s="1" t="s">
        <v>50</v>
      </c>
      <c r="AQ44" s="1" t="s">
        <v>50</v>
      </c>
      <c r="AR44" s="1" t="s">
        <v>50</v>
      </c>
      <c r="AS44" s="1" t="s">
        <v>116</v>
      </c>
      <c r="AT44" s="1" t="s">
        <v>117</v>
      </c>
      <c r="AU44" s="1" t="s">
        <v>380</v>
      </c>
      <c r="AV44" s="1" t="s">
        <v>48</v>
      </c>
      <c r="AW44" s="1" t="s">
        <v>51</v>
      </c>
      <c r="AX44" s="1" t="s">
        <v>381</v>
      </c>
      <c r="AY44" s="1" t="s">
        <v>382</v>
      </c>
      <c r="AZ44" s="1" t="s">
        <v>382</v>
      </c>
      <c r="BA44" s="1" t="s">
        <v>368</v>
      </c>
      <c r="BB44" s="1" t="s">
        <v>52</v>
      </c>
      <c r="BC44" s="1" t="s">
        <v>120</v>
      </c>
      <c r="BD44" s="1" t="s">
        <v>53</v>
      </c>
      <c r="BE44" s="1" t="s">
        <v>54</v>
      </c>
      <c r="BF44" s="1" t="s">
        <v>48</v>
      </c>
      <c r="BG44" s="1" t="s">
        <v>119</v>
      </c>
    </row>
    <row r="45" spans="2:59" x14ac:dyDescent="0.25">
      <c r="B45" s="23">
        <f t="shared" si="13"/>
        <v>41</v>
      </c>
      <c r="C45" s="23" t="str">
        <f t="shared" si="19"/>
        <v>LHR</v>
      </c>
      <c r="D45" s="23" t="str">
        <f t="shared" si="20"/>
        <v>2025-08-17</v>
      </c>
      <c r="E45" s="23" t="str">
        <f t="shared" si="21"/>
        <v>99431913792</v>
      </c>
      <c r="F45" s="23" t="str">
        <f t="shared" si="22"/>
        <v>PGB250002061</v>
      </c>
      <c r="G45" s="23" t="str">
        <f t="shared" si="23"/>
        <v>진영훈</v>
      </c>
      <c r="H45" s="23" t="str">
        <f t="shared" si="24"/>
        <v>목록(Manifest)</v>
      </c>
      <c r="I45" s="23">
        <f t="shared" si="25"/>
        <v>53.96</v>
      </c>
      <c r="J45" s="23">
        <f t="shared" si="26"/>
        <v>1</v>
      </c>
      <c r="K45" s="49">
        <f t="shared" si="27"/>
        <v>2</v>
      </c>
      <c r="L45" s="49">
        <f t="shared" si="28"/>
        <v>4.9000000000000004</v>
      </c>
      <c r="M45" s="49">
        <f t="shared" si="29"/>
        <v>4.9000000000000004</v>
      </c>
      <c r="N45" s="49">
        <f t="shared" si="30"/>
        <v>5</v>
      </c>
      <c r="O45" s="30" t="str">
        <f t="shared" si="31"/>
        <v>PGB250002061</v>
      </c>
      <c r="P45" s="55">
        <f t="shared" si="15"/>
        <v>35450</v>
      </c>
      <c r="Q45" s="56">
        <f t="shared" si="18"/>
        <v>4870</v>
      </c>
      <c r="R45" s="57">
        <f>VLOOKUP(H45,MAPPING!$B$3:$D$10,3,0)</f>
        <v>0</v>
      </c>
      <c r="S45" s="57">
        <f>(IF(VLOOKUP(VLOOKUP(AM45,MAPPING!$B$13:$D$18,2,1),MAPPING!$C$13:$E$18,2,0)=7000,0,VLOOKUP(VLOOKUP(AM45,MAPPING!$B$13:$D$18,2,1),MAPPING!$C$13:$E$18,2,0)))</f>
        <v>0</v>
      </c>
      <c r="T45" s="57">
        <f t="shared" si="12"/>
        <v>0</v>
      </c>
      <c r="U45" s="56">
        <f>(J45*VLOOKUP(M45/J45,MAPPING!$B$20:$C$27,2,10))</f>
        <v>550</v>
      </c>
      <c r="V45" s="53">
        <v>0</v>
      </c>
      <c r="W45" s="56">
        <v>0</v>
      </c>
      <c r="X45" s="56">
        <f t="shared" si="32"/>
        <v>40870</v>
      </c>
      <c r="Z45" s="1" t="s">
        <v>383</v>
      </c>
      <c r="AA45" s="1" t="s">
        <v>115</v>
      </c>
      <c r="AB45" s="1" t="s">
        <v>384</v>
      </c>
      <c r="AC45" s="1" t="s">
        <v>385</v>
      </c>
      <c r="AD45" s="1" t="s">
        <v>145</v>
      </c>
      <c r="AE45" s="1" t="s">
        <v>146</v>
      </c>
      <c r="AF45" s="161">
        <v>55059</v>
      </c>
      <c r="AG45" s="1" t="s">
        <v>48</v>
      </c>
      <c r="AH45" s="27">
        <v>1</v>
      </c>
      <c r="AI45" s="28">
        <v>2</v>
      </c>
      <c r="AJ45" s="28">
        <v>4.9000000000000004</v>
      </c>
      <c r="AK45" s="28">
        <v>4.9000000000000004</v>
      </c>
      <c r="AL45" s="1" t="s">
        <v>49</v>
      </c>
      <c r="AM45" s="28">
        <v>53.96</v>
      </c>
      <c r="AN45" s="1" t="s">
        <v>50</v>
      </c>
      <c r="AO45" s="1" t="s">
        <v>50</v>
      </c>
      <c r="AP45" s="1" t="s">
        <v>50</v>
      </c>
      <c r="AQ45" s="1" t="s">
        <v>50</v>
      </c>
      <c r="AR45" s="1" t="s">
        <v>50</v>
      </c>
      <c r="AS45" s="1" t="s">
        <v>116</v>
      </c>
      <c r="AT45" s="1" t="s">
        <v>117</v>
      </c>
      <c r="AU45" s="1" t="s">
        <v>386</v>
      </c>
      <c r="AV45" s="1" t="s">
        <v>48</v>
      </c>
      <c r="AW45" s="1" t="s">
        <v>51</v>
      </c>
      <c r="AX45" s="1" t="s">
        <v>387</v>
      </c>
      <c r="AY45" s="1" t="s">
        <v>388</v>
      </c>
      <c r="AZ45" s="1" t="s">
        <v>388</v>
      </c>
      <c r="BA45" s="1" t="s">
        <v>118</v>
      </c>
      <c r="BB45" s="1" t="s">
        <v>157</v>
      </c>
      <c r="BC45" s="1" t="s">
        <v>120</v>
      </c>
      <c r="BD45" s="1" t="s">
        <v>53</v>
      </c>
      <c r="BE45" s="1" t="s">
        <v>54</v>
      </c>
      <c r="BF45" s="1" t="s">
        <v>48</v>
      </c>
      <c r="BG45" s="1" t="s">
        <v>119</v>
      </c>
    </row>
    <row r="46" spans="2:59" x14ac:dyDescent="0.25">
      <c r="B46" s="23">
        <f t="shared" si="13"/>
        <v>42</v>
      </c>
      <c r="C46" s="23" t="str">
        <f t="shared" si="19"/>
        <v>LHR</v>
      </c>
      <c r="D46" s="23" t="str">
        <f t="shared" si="20"/>
        <v>2025-08-17</v>
      </c>
      <c r="E46" s="23" t="str">
        <f t="shared" si="21"/>
        <v>99431913792</v>
      </c>
      <c r="F46" s="23" t="str">
        <f t="shared" si="22"/>
        <v>PGB250002060</v>
      </c>
      <c r="G46" s="23" t="str">
        <f t="shared" si="23"/>
        <v>KOINS</v>
      </c>
      <c r="H46" s="23" t="str">
        <f t="shared" si="24"/>
        <v>간이(Simple)</v>
      </c>
      <c r="I46" s="23">
        <f t="shared" si="25"/>
        <v>435.4</v>
      </c>
      <c r="J46" s="23">
        <f t="shared" si="26"/>
        <v>1</v>
      </c>
      <c r="K46" s="49">
        <f t="shared" si="27"/>
        <v>0.5</v>
      </c>
      <c r="L46" s="49">
        <f t="shared" si="28"/>
        <v>0.9</v>
      </c>
      <c r="M46" s="49">
        <f t="shared" si="29"/>
        <v>0.9</v>
      </c>
      <c r="N46" s="49">
        <f t="shared" si="30"/>
        <v>1</v>
      </c>
      <c r="O46" s="30" t="str">
        <f t="shared" si="31"/>
        <v>PGB250002060</v>
      </c>
      <c r="P46" s="55">
        <f t="shared" si="15"/>
        <v>12730</v>
      </c>
      <c r="Q46" s="56">
        <f t="shared" si="18"/>
        <v>4870</v>
      </c>
      <c r="R46" s="57">
        <f>VLOOKUP(H46,MAPPING!$B$3:$D$10,3,0)</f>
        <v>1500</v>
      </c>
      <c r="S46" s="57">
        <f>(IF(VLOOKUP(VLOOKUP(AM46,MAPPING!$B$13:$D$18,2,1),MAPPING!$C$13:$E$18,2,0)=7000,0,VLOOKUP(VLOOKUP(AM46,MAPPING!$B$13:$D$18,2,1),MAPPING!$C$13:$E$18,2,0)))</f>
        <v>0</v>
      </c>
      <c r="T46" s="57">
        <f t="shared" si="12"/>
        <v>0</v>
      </c>
      <c r="U46" s="56">
        <f>(J46*VLOOKUP(M46/J46,MAPPING!$B$20:$C$27,2,10))</f>
        <v>0</v>
      </c>
      <c r="V46" s="53">
        <v>0</v>
      </c>
      <c r="W46" s="56">
        <v>0</v>
      </c>
      <c r="X46" s="56">
        <f t="shared" si="32"/>
        <v>19100</v>
      </c>
      <c r="Z46" s="1" t="s">
        <v>383</v>
      </c>
      <c r="AA46" s="1" t="s">
        <v>115</v>
      </c>
      <c r="AB46" s="1" t="s">
        <v>384</v>
      </c>
      <c r="AC46" s="1" t="s">
        <v>389</v>
      </c>
      <c r="AD46" s="1" t="s">
        <v>390</v>
      </c>
      <c r="AE46" s="1" t="s">
        <v>391</v>
      </c>
      <c r="AF46" s="161">
        <v>44616</v>
      </c>
      <c r="AG46" s="1" t="s">
        <v>130</v>
      </c>
      <c r="AH46" s="27">
        <v>1</v>
      </c>
      <c r="AI46" s="28">
        <v>0.5</v>
      </c>
      <c r="AJ46" s="28">
        <v>0.9</v>
      </c>
      <c r="AK46" s="28">
        <v>0.9</v>
      </c>
      <c r="AL46" s="1" t="s">
        <v>57</v>
      </c>
      <c r="AM46" s="28">
        <v>435.4</v>
      </c>
      <c r="AN46" s="1" t="s">
        <v>50</v>
      </c>
      <c r="AO46" s="1" t="s">
        <v>50</v>
      </c>
      <c r="AP46" s="1" t="s">
        <v>50</v>
      </c>
      <c r="AQ46" s="1" t="s">
        <v>50</v>
      </c>
      <c r="AR46" s="1" t="s">
        <v>50</v>
      </c>
      <c r="AS46" s="1" t="s">
        <v>116</v>
      </c>
      <c r="AT46" s="1" t="s">
        <v>117</v>
      </c>
      <c r="AU46" s="1" t="s">
        <v>392</v>
      </c>
      <c r="AV46" s="1" t="s">
        <v>48</v>
      </c>
      <c r="AW46" s="1" t="s">
        <v>51</v>
      </c>
      <c r="AX46" s="1" t="s">
        <v>393</v>
      </c>
      <c r="AY46" s="1" t="s">
        <v>394</v>
      </c>
      <c r="AZ46" s="1" t="s">
        <v>394</v>
      </c>
      <c r="BA46" s="1" t="s">
        <v>118</v>
      </c>
      <c r="BB46" s="1" t="s">
        <v>157</v>
      </c>
      <c r="BC46" s="1" t="s">
        <v>120</v>
      </c>
      <c r="BD46" s="1" t="s">
        <v>53</v>
      </c>
      <c r="BE46" s="1" t="s">
        <v>54</v>
      </c>
      <c r="BF46" s="1" t="s">
        <v>48</v>
      </c>
      <c r="BG46" s="1" t="s">
        <v>119</v>
      </c>
    </row>
    <row r="47" spans="2:59" x14ac:dyDescent="0.25">
      <c r="B47" s="23">
        <f t="shared" si="13"/>
        <v>43</v>
      </c>
      <c r="C47" s="23" t="str">
        <f t="shared" si="19"/>
        <v>LHR</v>
      </c>
      <c r="D47" s="23" t="str">
        <f t="shared" si="20"/>
        <v>2025-08-21</v>
      </c>
      <c r="E47" s="23" t="str">
        <f t="shared" si="21"/>
        <v>99431913803</v>
      </c>
      <c r="F47" s="23" t="str">
        <f t="shared" si="22"/>
        <v>PGB250002092</v>
      </c>
      <c r="G47" s="23" t="str">
        <f t="shared" si="23"/>
        <v>김동하</v>
      </c>
      <c r="H47" s="23" t="str">
        <f t="shared" si="24"/>
        <v>목록(Manifest)</v>
      </c>
      <c r="I47" s="23">
        <f t="shared" si="25"/>
        <v>121.15</v>
      </c>
      <c r="J47" s="23">
        <f t="shared" si="26"/>
        <v>1</v>
      </c>
      <c r="K47" s="49">
        <f t="shared" si="27"/>
        <v>0.5</v>
      </c>
      <c r="L47" s="49">
        <f t="shared" si="28"/>
        <v>0.7</v>
      </c>
      <c r="M47" s="49">
        <f t="shared" si="29"/>
        <v>0.7</v>
      </c>
      <c r="N47" s="49">
        <f t="shared" si="30"/>
        <v>1</v>
      </c>
      <c r="O47" s="30" t="str">
        <f t="shared" si="31"/>
        <v>PGB250002092</v>
      </c>
      <c r="P47" s="55">
        <f t="shared" si="15"/>
        <v>12730</v>
      </c>
      <c r="Q47" s="56">
        <f t="shared" si="18"/>
        <v>4870</v>
      </c>
      <c r="R47" s="57">
        <f>VLOOKUP(H47,MAPPING!$B$3:$D$10,3,0)</f>
        <v>0</v>
      </c>
      <c r="S47" s="57">
        <f>(IF(VLOOKUP(VLOOKUP(AM47,MAPPING!$B$13:$D$18,2,1),MAPPING!$C$13:$E$18,2,0)=7000,0,VLOOKUP(VLOOKUP(AM47,MAPPING!$B$13:$D$18,2,1),MAPPING!$C$13:$E$18,2,0)))</f>
        <v>0</v>
      </c>
      <c r="T47" s="57">
        <f t="shared" si="12"/>
        <v>0</v>
      </c>
      <c r="U47" s="56">
        <f>(J47*VLOOKUP(M47/J47,MAPPING!$B$20:$C$27,2,10))</f>
        <v>0</v>
      </c>
      <c r="V47" s="53">
        <v>0</v>
      </c>
      <c r="W47" s="56">
        <v>0</v>
      </c>
      <c r="X47" s="56">
        <f t="shared" si="32"/>
        <v>17600</v>
      </c>
      <c r="Z47" s="1" t="s">
        <v>395</v>
      </c>
      <c r="AA47" s="1" t="s">
        <v>115</v>
      </c>
      <c r="AB47" s="1" t="s">
        <v>396</v>
      </c>
      <c r="AC47" s="1" t="s">
        <v>397</v>
      </c>
      <c r="AD47" s="1" t="s">
        <v>398</v>
      </c>
      <c r="AE47" s="1" t="s">
        <v>399</v>
      </c>
      <c r="AF47" s="161">
        <v>2260</v>
      </c>
      <c r="AG47" s="1" t="s">
        <v>48</v>
      </c>
      <c r="AH47" s="27">
        <v>1</v>
      </c>
      <c r="AI47" s="28">
        <v>0.5</v>
      </c>
      <c r="AJ47" s="28">
        <v>0.7</v>
      </c>
      <c r="AK47" s="28">
        <v>0.7</v>
      </c>
      <c r="AL47" s="1" t="s">
        <v>49</v>
      </c>
      <c r="AM47" s="28">
        <v>121.15</v>
      </c>
      <c r="AN47" s="1" t="s">
        <v>50</v>
      </c>
      <c r="AO47" s="1" t="s">
        <v>50</v>
      </c>
      <c r="AP47" s="1" t="s">
        <v>50</v>
      </c>
      <c r="AQ47" s="1" t="s">
        <v>50</v>
      </c>
      <c r="AR47" s="1" t="s">
        <v>50</v>
      </c>
      <c r="AS47" s="1" t="s">
        <v>116</v>
      </c>
      <c r="AT47" s="1" t="s">
        <v>117</v>
      </c>
      <c r="AU47" s="1" t="s">
        <v>400</v>
      </c>
      <c r="AV47" s="1" t="s">
        <v>48</v>
      </c>
      <c r="AW47" s="1" t="s">
        <v>51</v>
      </c>
      <c r="AX47" s="1" t="s">
        <v>401</v>
      </c>
      <c r="AY47" s="1" t="s">
        <v>402</v>
      </c>
      <c r="AZ47" s="1" t="s">
        <v>402</v>
      </c>
      <c r="BA47" s="1" t="s">
        <v>118</v>
      </c>
      <c r="BB47" s="1" t="s">
        <v>157</v>
      </c>
      <c r="BC47" s="1" t="s">
        <v>120</v>
      </c>
      <c r="BD47" s="1" t="s">
        <v>53</v>
      </c>
      <c r="BE47" s="1" t="s">
        <v>54</v>
      </c>
      <c r="BF47" s="1" t="s">
        <v>48</v>
      </c>
      <c r="BG47" s="1" t="s">
        <v>119</v>
      </c>
    </row>
    <row r="48" spans="2:59" x14ac:dyDescent="0.25">
      <c r="B48" s="23">
        <f t="shared" si="13"/>
        <v>44</v>
      </c>
      <c r="C48" s="23" t="str">
        <f t="shared" si="19"/>
        <v>LHR</v>
      </c>
      <c r="D48" s="23" t="str">
        <f t="shared" si="20"/>
        <v>2025-08-21</v>
      </c>
      <c r="E48" s="23" t="str">
        <f t="shared" si="21"/>
        <v>99431913803</v>
      </c>
      <c r="F48" s="23" t="str">
        <f t="shared" si="22"/>
        <v>PGB250002093</v>
      </c>
      <c r="G48" s="23" t="str">
        <f t="shared" si="23"/>
        <v>손문식</v>
      </c>
      <c r="H48" s="23" t="str">
        <f t="shared" si="24"/>
        <v>목록(Manifest)</v>
      </c>
      <c r="I48" s="23">
        <f t="shared" si="25"/>
        <v>14.89</v>
      </c>
      <c r="J48" s="23">
        <f t="shared" si="26"/>
        <v>1</v>
      </c>
      <c r="K48" s="49">
        <f t="shared" si="27"/>
        <v>0.5</v>
      </c>
      <c r="L48" s="49">
        <f t="shared" si="28"/>
        <v>0.2</v>
      </c>
      <c r="M48" s="49">
        <f t="shared" si="29"/>
        <v>0.5</v>
      </c>
      <c r="N48" s="49">
        <f t="shared" si="30"/>
        <v>0.5</v>
      </c>
      <c r="O48" s="30" t="str">
        <f t="shared" si="31"/>
        <v>PGB250002093</v>
      </c>
      <c r="P48" s="55">
        <f t="shared" si="15"/>
        <v>9890</v>
      </c>
      <c r="Q48" s="56">
        <f t="shared" si="18"/>
        <v>4870</v>
      </c>
      <c r="R48" s="57">
        <f>VLOOKUP(H48,MAPPING!$B$3:$D$10,3,0)</f>
        <v>0</v>
      </c>
      <c r="S48" s="57">
        <f>(IF(VLOOKUP(VLOOKUP(AM48,MAPPING!$B$13:$D$18,2,1),MAPPING!$C$13:$E$18,2,0)=7000,0,VLOOKUP(VLOOKUP(AM48,MAPPING!$B$13:$D$18,2,1),MAPPING!$C$13:$E$18,2,0)))</f>
        <v>0</v>
      </c>
      <c r="T48" s="57">
        <f t="shared" si="12"/>
        <v>0</v>
      </c>
      <c r="U48" s="56">
        <f>(J48*VLOOKUP(M48/J48,MAPPING!$B$20:$C$27,2,10))</f>
        <v>0</v>
      </c>
      <c r="V48" s="53">
        <v>0</v>
      </c>
      <c r="W48" s="56">
        <v>0</v>
      </c>
      <c r="X48" s="56">
        <f t="shared" si="32"/>
        <v>14760</v>
      </c>
      <c r="Z48" s="1" t="s">
        <v>395</v>
      </c>
      <c r="AA48" s="1" t="s">
        <v>115</v>
      </c>
      <c r="AB48" s="1" t="s">
        <v>396</v>
      </c>
      <c r="AC48" s="1" t="s">
        <v>403</v>
      </c>
      <c r="AD48" s="1" t="s">
        <v>404</v>
      </c>
      <c r="AE48" s="1" t="s">
        <v>405</v>
      </c>
      <c r="AF48" s="161">
        <v>7238</v>
      </c>
      <c r="AG48" s="1" t="s">
        <v>48</v>
      </c>
      <c r="AH48" s="27">
        <v>1</v>
      </c>
      <c r="AI48" s="28">
        <v>0.5</v>
      </c>
      <c r="AJ48" s="28">
        <v>0.2</v>
      </c>
      <c r="AK48" s="28">
        <v>0.5</v>
      </c>
      <c r="AL48" s="1" t="s">
        <v>49</v>
      </c>
      <c r="AM48" s="28">
        <v>14.89</v>
      </c>
      <c r="AN48" s="1" t="s">
        <v>50</v>
      </c>
      <c r="AO48" s="1" t="s">
        <v>50</v>
      </c>
      <c r="AP48" s="1" t="s">
        <v>50</v>
      </c>
      <c r="AQ48" s="1" t="s">
        <v>50</v>
      </c>
      <c r="AR48" s="1" t="s">
        <v>50</v>
      </c>
      <c r="AS48" s="1" t="s">
        <v>116</v>
      </c>
      <c r="AT48" s="1" t="s">
        <v>117</v>
      </c>
      <c r="AU48" s="1" t="s">
        <v>406</v>
      </c>
      <c r="AV48" s="1" t="s">
        <v>48</v>
      </c>
      <c r="AW48" s="1" t="s">
        <v>51</v>
      </c>
      <c r="AX48" s="1" t="s">
        <v>407</v>
      </c>
      <c r="AY48" s="1" t="s">
        <v>408</v>
      </c>
      <c r="AZ48" s="1" t="s">
        <v>408</v>
      </c>
      <c r="BA48" s="1" t="s">
        <v>118</v>
      </c>
      <c r="BB48" s="1" t="s">
        <v>157</v>
      </c>
      <c r="BC48" s="1" t="s">
        <v>120</v>
      </c>
      <c r="BD48" s="1" t="s">
        <v>53</v>
      </c>
      <c r="BE48" s="1" t="s">
        <v>54</v>
      </c>
      <c r="BF48" s="1" t="s">
        <v>48</v>
      </c>
      <c r="BG48" s="1" t="s">
        <v>119</v>
      </c>
    </row>
    <row r="49" spans="2:59" x14ac:dyDescent="0.25">
      <c r="B49" s="23">
        <f t="shared" si="13"/>
        <v>45</v>
      </c>
      <c r="C49" s="23" t="str">
        <f t="shared" si="19"/>
        <v>LHR</v>
      </c>
      <c r="D49" s="23" t="str">
        <f t="shared" si="20"/>
        <v>2025-08-21</v>
      </c>
      <c r="E49" s="23" t="str">
        <f t="shared" si="21"/>
        <v>99431913803</v>
      </c>
      <c r="F49" s="23" t="str">
        <f t="shared" si="22"/>
        <v>PGB250002094</v>
      </c>
      <c r="G49" s="23" t="str">
        <f t="shared" si="23"/>
        <v>신지웅</v>
      </c>
      <c r="H49" s="23" t="str">
        <f t="shared" si="24"/>
        <v>목록(Manifest)</v>
      </c>
      <c r="I49" s="23">
        <f t="shared" si="25"/>
        <v>20.39</v>
      </c>
      <c r="J49" s="23">
        <f t="shared" si="26"/>
        <v>1</v>
      </c>
      <c r="K49" s="49">
        <f t="shared" si="27"/>
        <v>0.5</v>
      </c>
      <c r="L49" s="49">
        <f t="shared" si="28"/>
        <v>0.2</v>
      </c>
      <c r="M49" s="49">
        <f t="shared" si="29"/>
        <v>0.5</v>
      </c>
      <c r="N49" s="49">
        <f t="shared" si="30"/>
        <v>0.5</v>
      </c>
      <c r="O49" s="30" t="str">
        <f t="shared" si="31"/>
        <v>PGB250002094</v>
      </c>
      <c r="P49" s="55">
        <f t="shared" si="15"/>
        <v>9890</v>
      </c>
      <c r="Q49" s="56">
        <f t="shared" si="18"/>
        <v>4870</v>
      </c>
      <c r="R49" s="57">
        <f>VLOOKUP(H49,MAPPING!$B$3:$D$10,3,0)</f>
        <v>0</v>
      </c>
      <c r="S49" s="57">
        <f>(IF(VLOOKUP(VLOOKUP(AM49,MAPPING!$B$13:$D$18,2,1),MAPPING!$C$13:$E$18,2,0)=7000,0,VLOOKUP(VLOOKUP(AM49,MAPPING!$B$13:$D$18,2,1),MAPPING!$C$13:$E$18,2,0)))</f>
        <v>0</v>
      </c>
      <c r="T49" s="57">
        <f t="shared" si="12"/>
        <v>0</v>
      </c>
      <c r="U49" s="56">
        <f>(J49*VLOOKUP(M49/J49,MAPPING!$B$20:$C$27,2,10))</f>
        <v>0</v>
      </c>
      <c r="V49" s="53">
        <v>0</v>
      </c>
      <c r="W49" s="56">
        <v>0</v>
      </c>
      <c r="X49" s="56">
        <f t="shared" si="32"/>
        <v>14760</v>
      </c>
      <c r="Z49" s="1" t="s">
        <v>395</v>
      </c>
      <c r="AA49" s="1" t="s">
        <v>115</v>
      </c>
      <c r="AB49" s="1" t="s">
        <v>396</v>
      </c>
      <c r="AC49" s="1" t="s">
        <v>409</v>
      </c>
      <c r="AD49" s="1" t="s">
        <v>410</v>
      </c>
      <c r="AE49" s="1" t="s">
        <v>411</v>
      </c>
      <c r="AF49" s="161">
        <v>21996</v>
      </c>
      <c r="AG49" s="1" t="s">
        <v>48</v>
      </c>
      <c r="AH49" s="27">
        <v>1</v>
      </c>
      <c r="AI49" s="28">
        <v>0.5</v>
      </c>
      <c r="AJ49" s="28">
        <v>0.2</v>
      </c>
      <c r="AK49" s="28">
        <v>0.5</v>
      </c>
      <c r="AL49" s="1" t="s">
        <v>49</v>
      </c>
      <c r="AM49" s="28">
        <v>20.39</v>
      </c>
      <c r="AN49" s="1" t="s">
        <v>50</v>
      </c>
      <c r="AO49" s="1" t="s">
        <v>50</v>
      </c>
      <c r="AP49" s="1" t="s">
        <v>50</v>
      </c>
      <c r="AQ49" s="1" t="s">
        <v>50</v>
      </c>
      <c r="AR49" s="1" t="s">
        <v>50</v>
      </c>
      <c r="AS49" s="1" t="s">
        <v>116</v>
      </c>
      <c r="AT49" s="1" t="s">
        <v>117</v>
      </c>
      <c r="AU49" s="1" t="s">
        <v>412</v>
      </c>
      <c r="AV49" s="1" t="s">
        <v>48</v>
      </c>
      <c r="AW49" s="1" t="s">
        <v>51</v>
      </c>
      <c r="AX49" s="1" t="s">
        <v>413</v>
      </c>
      <c r="AY49" s="1" t="s">
        <v>414</v>
      </c>
      <c r="AZ49" s="1" t="s">
        <v>414</v>
      </c>
      <c r="BA49" s="1" t="s">
        <v>118</v>
      </c>
      <c r="BB49" s="1" t="s">
        <v>157</v>
      </c>
      <c r="BC49" s="1" t="s">
        <v>120</v>
      </c>
      <c r="BD49" s="1" t="s">
        <v>53</v>
      </c>
      <c r="BE49" s="1" t="s">
        <v>54</v>
      </c>
      <c r="BF49" s="1" t="s">
        <v>48</v>
      </c>
      <c r="BG49" s="1" t="s">
        <v>119</v>
      </c>
    </row>
    <row r="50" spans="2:59" x14ac:dyDescent="0.25">
      <c r="B50" s="23">
        <f t="shared" si="13"/>
        <v>46</v>
      </c>
      <c r="C50" s="23" t="str">
        <f t="shared" si="19"/>
        <v>LHR</v>
      </c>
      <c r="D50" s="23" t="str">
        <f t="shared" si="20"/>
        <v>2025-08-21</v>
      </c>
      <c r="E50" s="23" t="str">
        <f t="shared" si="21"/>
        <v>99431913803</v>
      </c>
      <c r="F50" s="23" t="str">
        <f t="shared" si="22"/>
        <v>PGB250002095</v>
      </c>
      <c r="G50" s="23" t="str">
        <f t="shared" si="23"/>
        <v>손현빈</v>
      </c>
      <c r="H50" s="23" t="str">
        <f t="shared" si="24"/>
        <v>목록(Manifest)</v>
      </c>
      <c r="I50" s="23">
        <f t="shared" si="25"/>
        <v>54.4</v>
      </c>
      <c r="J50" s="23">
        <f t="shared" si="26"/>
        <v>1</v>
      </c>
      <c r="K50" s="49">
        <f t="shared" si="27"/>
        <v>0.5</v>
      </c>
      <c r="L50" s="49">
        <f t="shared" si="28"/>
        <v>1.5</v>
      </c>
      <c r="M50" s="49">
        <f t="shared" si="29"/>
        <v>1.5</v>
      </c>
      <c r="N50" s="49">
        <f t="shared" si="30"/>
        <v>1.5</v>
      </c>
      <c r="O50" s="30" t="str">
        <f t="shared" si="31"/>
        <v>PGB250002095</v>
      </c>
      <c r="P50" s="55">
        <f t="shared" si="15"/>
        <v>15570</v>
      </c>
      <c r="Q50" s="56">
        <f t="shared" si="18"/>
        <v>4870</v>
      </c>
      <c r="R50" s="57">
        <f>VLOOKUP(H50,MAPPING!$B$3:$D$10,3,0)</f>
        <v>0</v>
      </c>
      <c r="S50" s="57">
        <f>(IF(VLOOKUP(VLOOKUP(AM50,MAPPING!$B$13:$D$18,2,1),MAPPING!$C$13:$E$18,2,0)=7000,0,VLOOKUP(VLOOKUP(AM50,MAPPING!$B$13:$D$18,2,1),MAPPING!$C$13:$E$18,2,0)))</f>
        <v>0</v>
      </c>
      <c r="T50" s="57">
        <f t="shared" si="12"/>
        <v>0</v>
      </c>
      <c r="U50" s="56">
        <f>(J50*VLOOKUP(M50/J50,MAPPING!$B$20:$C$27,2,10))</f>
        <v>0</v>
      </c>
      <c r="V50" s="53">
        <v>0</v>
      </c>
      <c r="W50" s="56">
        <v>0</v>
      </c>
      <c r="X50" s="56">
        <f t="shared" si="32"/>
        <v>20440</v>
      </c>
      <c r="Z50" s="1" t="s">
        <v>395</v>
      </c>
      <c r="AA50" s="1" t="s">
        <v>115</v>
      </c>
      <c r="AB50" s="1" t="s">
        <v>396</v>
      </c>
      <c r="AC50" s="1" t="s">
        <v>415</v>
      </c>
      <c r="AD50" s="1" t="s">
        <v>416</v>
      </c>
      <c r="AE50" s="1" t="s">
        <v>417</v>
      </c>
      <c r="AF50" s="161">
        <v>31099</v>
      </c>
      <c r="AG50" s="1" t="s">
        <v>48</v>
      </c>
      <c r="AH50" s="27">
        <v>1</v>
      </c>
      <c r="AI50" s="28">
        <v>0.5</v>
      </c>
      <c r="AJ50" s="28">
        <v>1.5</v>
      </c>
      <c r="AK50" s="28">
        <v>1.5</v>
      </c>
      <c r="AL50" s="1" t="s">
        <v>49</v>
      </c>
      <c r="AM50" s="28">
        <v>54.4</v>
      </c>
      <c r="AN50" s="1" t="s">
        <v>50</v>
      </c>
      <c r="AO50" s="1" t="s">
        <v>50</v>
      </c>
      <c r="AP50" s="1" t="s">
        <v>50</v>
      </c>
      <c r="AQ50" s="1" t="s">
        <v>50</v>
      </c>
      <c r="AR50" s="1" t="s">
        <v>50</v>
      </c>
      <c r="AS50" s="1" t="s">
        <v>116</v>
      </c>
      <c r="AT50" s="1" t="s">
        <v>117</v>
      </c>
      <c r="AU50" s="1" t="s">
        <v>418</v>
      </c>
      <c r="AV50" s="1" t="s">
        <v>48</v>
      </c>
      <c r="AW50" s="1" t="s">
        <v>51</v>
      </c>
      <c r="AX50" s="1" t="s">
        <v>419</v>
      </c>
      <c r="AY50" s="1" t="s">
        <v>420</v>
      </c>
      <c r="AZ50" s="1" t="s">
        <v>420</v>
      </c>
      <c r="BA50" s="1" t="s">
        <v>118</v>
      </c>
      <c r="BB50" s="1" t="s">
        <v>157</v>
      </c>
      <c r="BC50" s="1" t="s">
        <v>120</v>
      </c>
      <c r="BD50" s="1" t="s">
        <v>53</v>
      </c>
      <c r="BE50" s="1" t="s">
        <v>54</v>
      </c>
      <c r="BF50" s="1" t="s">
        <v>48</v>
      </c>
      <c r="BG50" s="1" t="s">
        <v>119</v>
      </c>
    </row>
    <row r="51" spans="2:59" x14ac:dyDescent="0.25">
      <c r="B51" s="23">
        <f t="shared" si="13"/>
        <v>47</v>
      </c>
      <c r="C51" s="23" t="str">
        <f t="shared" si="19"/>
        <v>LHR</v>
      </c>
      <c r="D51" s="23" t="str">
        <f t="shared" si="20"/>
        <v>2025-08-21</v>
      </c>
      <c r="E51" s="23" t="str">
        <f t="shared" si="21"/>
        <v>99431913803</v>
      </c>
      <c r="F51" s="23" t="str">
        <f t="shared" si="22"/>
        <v>PGB250002096</v>
      </c>
      <c r="G51" s="23" t="str">
        <f t="shared" si="23"/>
        <v>김정규</v>
      </c>
      <c r="H51" s="23" t="str">
        <f t="shared" si="24"/>
        <v>목록(Manifest)</v>
      </c>
      <c r="I51" s="23">
        <f t="shared" si="25"/>
        <v>75</v>
      </c>
      <c r="J51" s="23">
        <f t="shared" si="26"/>
        <v>1</v>
      </c>
      <c r="K51" s="49">
        <f t="shared" si="27"/>
        <v>1</v>
      </c>
      <c r="L51" s="49">
        <f t="shared" si="28"/>
        <v>1.2</v>
      </c>
      <c r="M51" s="49">
        <f t="shared" si="29"/>
        <v>1.2</v>
      </c>
      <c r="N51" s="49">
        <f t="shared" si="30"/>
        <v>1.5</v>
      </c>
      <c r="O51" s="30" t="str">
        <f t="shared" si="31"/>
        <v>PGB250002096</v>
      </c>
      <c r="P51" s="55">
        <f t="shared" si="15"/>
        <v>15570</v>
      </c>
      <c r="Q51" s="56">
        <f t="shared" si="18"/>
        <v>4870</v>
      </c>
      <c r="R51" s="57">
        <f>VLOOKUP(H51,MAPPING!$B$3:$D$10,3,0)</f>
        <v>0</v>
      </c>
      <c r="S51" s="57">
        <f>(IF(VLOOKUP(VLOOKUP(AM51,MAPPING!$B$13:$D$18,2,1),MAPPING!$C$13:$E$18,2,0)=7000,0,VLOOKUP(VLOOKUP(AM51,MAPPING!$B$13:$D$18,2,1),MAPPING!$C$13:$E$18,2,0)))</f>
        <v>0</v>
      </c>
      <c r="T51" s="57">
        <f t="shared" si="12"/>
        <v>0</v>
      </c>
      <c r="U51" s="56">
        <f>(J51*VLOOKUP(M51/J51,MAPPING!$B$20:$C$27,2,10))</f>
        <v>0</v>
      </c>
      <c r="V51" s="53">
        <v>0</v>
      </c>
      <c r="W51" s="56">
        <v>0</v>
      </c>
      <c r="X51" s="56">
        <f t="shared" si="32"/>
        <v>20440</v>
      </c>
      <c r="Z51" s="1" t="s">
        <v>395</v>
      </c>
      <c r="AA51" s="1" t="s">
        <v>115</v>
      </c>
      <c r="AB51" s="1" t="s">
        <v>396</v>
      </c>
      <c r="AC51" s="1" t="s">
        <v>421</v>
      </c>
      <c r="AD51" s="1" t="s">
        <v>422</v>
      </c>
      <c r="AE51" s="1" t="s">
        <v>423</v>
      </c>
      <c r="AF51" s="161">
        <v>10030</v>
      </c>
      <c r="AG51" s="1" t="s">
        <v>48</v>
      </c>
      <c r="AH51" s="27">
        <v>1</v>
      </c>
      <c r="AI51" s="28">
        <v>1</v>
      </c>
      <c r="AJ51" s="28">
        <v>1.2</v>
      </c>
      <c r="AK51" s="28">
        <v>1.2</v>
      </c>
      <c r="AL51" s="1" t="s">
        <v>49</v>
      </c>
      <c r="AM51" s="28">
        <v>75</v>
      </c>
      <c r="AN51" s="1" t="s">
        <v>50</v>
      </c>
      <c r="AO51" s="1" t="s">
        <v>50</v>
      </c>
      <c r="AP51" s="1" t="s">
        <v>50</v>
      </c>
      <c r="AQ51" s="1" t="s">
        <v>50</v>
      </c>
      <c r="AR51" s="1" t="s">
        <v>50</v>
      </c>
      <c r="AS51" s="1" t="s">
        <v>116</v>
      </c>
      <c r="AT51" s="1" t="s">
        <v>117</v>
      </c>
      <c r="AU51" s="1" t="s">
        <v>424</v>
      </c>
      <c r="AV51" s="1" t="s">
        <v>48</v>
      </c>
      <c r="AW51" s="1" t="s">
        <v>51</v>
      </c>
      <c r="AX51" s="1" t="s">
        <v>425</v>
      </c>
      <c r="AY51" s="1" t="s">
        <v>426</v>
      </c>
      <c r="AZ51" s="1" t="s">
        <v>426</v>
      </c>
      <c r="BA51" s="1" t="s">
        <v>118</v>
      </c>
      <c r="BB51" s="1" t="s">
        <v>157</v>
      </c>
      <c r="BC51" s="1" t="s">
        <v>120</v>
      </c>
      <c r="BD51" s="1" t="s">
        <v>53</v>
      </c>
      <c r="BE51" s="1" t="s">
        <v>54</v>
      </c>
      <c r="BF51" s="1" t="s">
        <v>48</v>
      </c>
      <c r="BG51" s="1" t="s">
        <v>119</v>
      </c>
    </row>
    <row r="52" spans="2:59" x14ac:dyDescent="0.25">
      <c r="B52" s="23">
        <f t="shared" si="13"/>
        <v>48</v>
      </c>
      <c r="C52" s="23" t="str">
        <f t="shared" si="19"/>
        <v>LHR</v>
      </c>
      <c r="D52" s="23" t="str">
        <f t="shared" si="20"/>
        <v>2025-08-21</v>
      </c>
      <c r="E52" s="23" t="str">
        <f t="shared" si="21"/>
        <v>99431913803</v>
      </c>
      <c r="F52" s="23" t="str">
        <f t="shared" si="22"/>
        <v>PGB250002097</v>
      </c>
      <c r="G52" s="23" t="str">
        <f t="shared" si="23"/>
        <v>최성훈</v>
      </c>
      <c r="H52" s="23" t="str">
        <f t="shared" si="24"/>
        <v>목록(Manifest)</v>
      </c>
      <c r="I52" s="23">
        <f t="shared" si="25"/>
        <v>19.989999999999998</v>
      </c>
      <c r="J52" s="23">
        <f t="shared" si="26"/>
        <v>1</v>
      </c>
      <c r="K52" s="49">
        <f t="shared" si="27"/>
        <v>0.5</v>
      </c>
      <c r="L52" s="49">
        <f t="shared" si="28"/>
        <v>0.2</v>
      </c>
      <c r="M52" s="49">
        <f t="shared" si="29"/>
        <v>0.5</v>
      </c>
      <c r="N52" s="49">
        <f t="shared" si="30"/>
        <v>0.5</v>
      </c>
      <c r="O52" s="30" t="str">
        <f t="shared" si="31"/>
        <v>PGB250002097</v>
      </c>
      <c r="P52" s="55">
        <f t="shared" si="15"/>
        <v>9890</v>
      </c>
      <c r="Q52" s="56">
        <f t="shared" si="18"/>
        <v>4870</v>
      </c>
      <c r="R52" s="57">
        <f>VLOOKUP(H52,MAPPING!$B$3:$D$10,3,0)</f>
        <v>0</v>
      </c>
      <c r="S52" s="57">
        <f>(IF(VLOOKUP(VLOOKUP(AM52,MAPPING!$B$13:$D$18,2,1),MAPPING!$C$13:$E$18,2,0)=7000,0,VLOOKUP(VLOOKUP(AM52,MAPPING!$B$13:$D$18,2,1),MAPPING!$C$13:$E$18,2,0)))</f>
        <v>0</v>
      </c>
      <c r="T52" s="57">
        <f t="shared" si="12"/>
        <v>0</v>
      </c>
      <c r="U52" s="56">
        <f>(J52*VLOOKUP(M52/J52,MAPPING!$B$20:$C$27,2,10))</f>
        <v>0</v>
      </c>
      <c r="V52" s="53">
        <v>0</v>
      </c>
      <c r="W52" s="56">
        <v>0</v>
      </c>
      <c r="X52" s="56">
        <f t="shared" si="32"/>
        <v>14760</v>
      </c>
      <c r="Z52" s="1" t="s">
        <v>395</v>
      </c>
      <c r="AA52" s="1" t="s">
        <v>115</v>
      </c>
      <c r="AB52" s="1" t="s">
        <v>396</v>
      </c>
      <c r="AC52" s="1" t="s">
        <v>427</v>
      </c>
      <c r="AD52" s="1" t="s">
        <v>428</v>
      </c>
      <c r="AE52" s="1" t="s">
        <v>429</v>
      </c>
      <c r="AF52" s="161">
        <v>10078</v>
      </c>
      <c r="AG52" s="1" t="s">
        <v>48</v>
      </c>
      <c r="AH52" s="27">
        <v>1</v>
      </c>
      <c r="AI52" s="28">
        <v>0.5</v>
      </c>
      <c r="AJ52" s="28">
        <v>0.2</v>
      </c>
      <c r="AK52" s="28">
        <v>0.5</v>
      </c>
      <c r="AL52" s="1" t="s">
        <v>49</v>
      </c>
      <c r="AM52" s="28">
        <v>19.989999999999998</v>
      </c>
      <c r="AN52" s="1" t="s">
        <v>50</v>
      </c>
      <c r="AO52" s="1" t="s">
        <v>50</v>
      </c>
      <c r="AP52" s="1" t="s">
        <v>50</v>
      </c>
      <c r="AQ52" s="1" t="s">
        <v>50</v>
      </c>
      <c r="AR52" s="1" t="s">
        <v>50</v>
      </c>
      <c r="AS52" s="1" t="s">
        <v>116</v>
      </c>
      <c r="AT52" s="1" t="s">
        <v>117</v>
      </c>
      <c r="AU52" s="1" t="s">
        <v>430</v>
      </c>
      <c r="AV52" s="1" t="s">
        <v>48</v>
      </c>
      <c r="AW52" s="1" t="s">
        <v>51</v>
      </c>
      <c r="AX52" s="1" t="s">
        <v>431</v>
      </c>
      <c r="AY52" s="1" t="s">
        <v>432</v>
      </c>
      <c r="AZ52" s="1" t="s">
        <v>432</v>
      </c>
      <c r="BA52" s="1" t="s">
        <v>118</v>
      </c>
      <c r="BB52" s="1" t="s">
        <v>157</v>
      </c>
      <c r="BC52" s="1" t="s">
        <v>120</v>
      </c>
      <c r="BD52" s="1" t="s">
        <v>53</v>
      </c>
      <c r="BE52" s="1" t="s">
        <v>54</v>
      </c>
      <c r="BF52" s="1" t="s">
        <v>48</v>
      </c>
      <c r="BG52" s="1" t="s">
        <v>119</v>
      </c>
    </row>
    <row r="53" spans="2:59" x14ac:dyDescent="0.25">
      <c r="B53" s="23">
        <f t="shared" si="13"/>
        <v>49</v>
      </c>
      <c r="C53" s="23" t="str">
        <f t="shared" si="19"/>
        <v>LHR</v>
      </c>
      <c r="D53" s="23" t="str">
        <f t="shared" si="20"/>
        <v>2025-08-21</v>
      </c>
      <c r="E53" s="23" t="str">
        <f t="shared" si="21"/>
        <v>99431913803</v>
      </c>
      <c r="F53" s="23" t="str">
        <f t="shared" si="22"/>
        <v>PGB250002098</v>
      </c>
      <c r="G53" s="23" t="str">
        <f t="shared" si="23"/>
        <v>남경목</v>
      </c>
      <c r="H53" s="23" t="str">
        <f t="shared" si="24"/>
        <v>목록(Manifest)</v>
      </c>
      <c r="I53" s="23">
        <f t="shared" si="25"/>
        <v>58.38</v>
      </c>
      <c r="J53" s="23">
        <f t="shared" si="26"/>
        <v>1</v>
      </c>
      <c r="K53" s="49">
        <f t="shared" si="27"/>
        <v>0.5</v>
      </c>
      <c r="L53" s="49">
        <f t="shared" si="28"/>
        <v>0.2</v>
      </c>
      <c r="M53" s="49">
        <f t="shared" si="29"/>
        <v>0.5</v>
      </c>
      <c r="N53" s="49">
        <f t="shared" si="30"/>
        <v>0.5</v>
      </c>
      <c r="O53" s="30" t="str">
        <f t="shared" si="31"/>
        <v>PGB250002098</v>
      </c>
      <c r="P53" s="55">
        <f t="shared" si="15"/>
        <v>9890</v>
      </c>
      <c r="Q53" s="56">
        <f t="shared" si="18"/>
        <v>4870</v>
      </c>
      <c r="R53" s="57">
        <f>VLOOKUP(H53,MAPPING!$B$3:$D$10,3,0)</f>
        <v>0</v>
      </c>
      <c r="S53" s="57">
        <f>(IF(VLOOKUP(VLOOKUP(AM53,MAPPING!$B$13:$D$18,2,1),MAPPING!$C$13:$E$18,2,0)=7000,0,VLOOKUP(VLOOKUP(AM53,MAPPING!$B$13:$D$18,2,1),MAPPING!$C$13:$E$18,2,0)))</f>
        <v>0</v>
      </c>
      <c r="T53" s="57">
        <f t="shared" si="12"/>
        <v>0</v>
      </c>
      <c r="U53" s="56">
        <f>(J53*VLOOKUP(M53/J53,MAPPING!$B$20:$C$27,2,10))</f>
        <v>0</v>
      </c>
      <c r="V53" s="53">
        <v>0</v>
      </c>
      <c r="W53" s="56">
        <v>0</v>
      </c>
      <c r="X53" s="56">
        <f t="shared" si="32"/>
        <v>14760</v>
      </c>
      <c r="Z53" s="1" t="s">
        <v>395</v>
      </c>
      <c r="AA53" s="1" t="s">
        <v>115</v>
      </c>
      <c r="AB53" s="1" t="s">
        <v>396</v>
      </c>
      <c r="AC53" s="1" t="s">
        <v>433</v>
      </c>
      <c r="AD53" s="1" t="s">
        <v>434</v>
      </c>
      <c r="AE53" s="1" t="s">
        <v>435</v>
      </c>
      <c r="AF53" s="161">
        <v>22718</v>
      </c>
      <c r="AG53" s="1" t="s">
        <v>48</v>
      </c>
      <c r="AH53" s="27">
        <v>1</v>
      </c>
      <c r="AI53" s="28">
        <v>0.5</v>
      </c>
      <c r="AJ53" s="28">
        <v>0.2</v>
      </c>
      <c r="AK53" s="28">
        <v>0.5</v>
      </c>
      <c r="AL53" s="1" t="s">
        <v>49</v>
      </c>
      <c r="AM53" s="28">
        <v>58.38</v>
      </c>
      <c r="AN53" s="1" t="s">
        <v>50</v>
      </c>
      <c r="AO53" s="1" t="s">
        <v>50</v>
      </c>
      <c r="AP53" s="1" t="s">
        <v>50</v>
      </c>
      <c r="AQ53" s="1" t="s">
        <v>50</v>
      </c>
      <c r="AR53" s="1" t="s">
        <v>50</v>
      </c>
      <c r="AS53" s="1" t="s">
        <v>116</v>
      </c>
      <c r="AT53" s="1" t="s">
        <v>117</v>
      </c>
      <c r="AU53" s="1" t="s">
        <v>436</v>
      </c>
      <c r="AV53" s="1" t="s">
        <v>48</v>
      </c>
      <c r="AW53" s="1" t="s">
        <v>51</v>
      </c>
      <c r="AX53" s="1" t="s">
        <v>437</v>
      </c>
      <c r="AY53" s="1" t="s">
        <v>438</v>
      </c>
      <c r="AZ53" s="1" t="s">
        <v>438</v>
      </c>
      <c r="BA53" s="1" t="s">
        <v>118</v>
      </c>
      <c r="BB53" s="1" t="s">
        <v>157</v>
      </c>
      <c r="BC53" s="1" t="s">
        <v>120</v>
      </c>
      <c r="BD53" s="1" t="s">
        <v>53</v>
      </c>
      <c r="BE53" s="1" t="s">
        <v>54</v>
      </c>
      <c r="BF53" s="1" t="s">
        <v>48</v>
      </c>
      <c r="BG53" s="1" t="s">
        <v>119</v>
      </c>
    </row>
    <row r="54" spans="2:59" x14ac:dyDescent="0.25">
      <c r="B54" s="23">
        <f t="shared" si="13"/>
        <v>50</v>
      </c>
      <c r="C54" s="23" t="str">
        <f t="shared" si="19"/>
        <v>LHR</v>
      </c>
      <c r="D54" s="23" t="str">
        <f t="shared" si="20"/>
        <v>2025-08-21</v>
      </c>
      <c r="E54" s="23" t="str">
        <f t="shared" si="21"/>
        <v>99431913803</v>
      </c>
      <c r="F54" s="23" t="str">
        <f t="shared" si="22"/>
        <v>PGB250002099</v>
      </c>
      <c r="G54" s="23" t="str">
        <f t="shared" si="23"/>
        <v>김철호</v>
      </c>
      <c r="H54" s="23" t="str">
        <f t="shared" si="24"/>
        <v>목록(Manifest)</v>
      </c>
      <c r="I54" s="23">
        <f t="shared" si="25"/>
        <v>14.66</v>
      </c>
      <c r="J54" s="23">
        <f t="shared" si="26"/>
        <v>1</v>
      </c>
      <c r="K54" s="49">
        <f t="shared" si="27"/>
        <v>3.5</v>
      </c>
      <c r="L54" s="49">
        <f t="shared" si="28"/>
        <v>6.4</v>
      </c>
      <c r="M54" s="49">
        <f t="shared" si="29"/>
        <v>6.5</v>
      </c>
      <c r="N54" s="49">
        <f t="shared" si="30"/>
        <v>6.5</v>
      </c>
      <c r="O54" s="30" t="str">
        <f t="shared" si="31"/>
        <v>PGB250002099</v>
      </c>
      <c r="P54" s="55">
        <f t="shared" si="15"/>
        <v>43970</v>
      </c>
      <c r="Q54" s="56">
        <f t="shared" si="18"/>
        <v>4870</v>
      </c>
      <c r="R54" s="57">
        <f>VLOOKUP(H54,MAPPING!$B$3:$D$10,3,0)</f>
        <v>0</v>
      </c>
      <c r="S54" s="57">
        <f>(IF(VLOOKUP(VLOOKUP(AM54,MAPPING!$B$13:$D$18,2,1),MAPPING!$C$13:$E$18,2,0)=7000,0,VLOOKUP(VLOOKUP(AM54,MAPPING!$B$13:$D$18,2,1),MAPPING!$C$13:$E$18,2,0)))</f>
        <v>0</v>
      </c>
      <c r="T54" s="57">
        <f t="shared" si="12"/>
        <v>0</v>
      </c>
      <c r="U54" s="56">
        <f>(J54*VLOOKUP(M54/J54,MAPPING!$B$20:$C$27,2,10))</f>
        <v>1200</v>
      </c>
      <c r="V54" s="53">
        <v>0</v>
      </c>
      <c r="W54" s="56">
        <v>0</v>
      </c>
      <c r="X54" s="56">
        <f t="shared" si="32"/>
        <v>50040</v>
      </c>
      <c r="Z54" s="1" t="s">
        <v>395</v>
      </c>
      <c r="AA54" s="1" t="s">
        <v>115</v>
      </c>
      <c r="AB54" s="1" t="s">
        <v>396</v>
      </c>
      <c r="AC54" s="1" t="s">
        <v>439</v>
      </c>
      <c r="AD54" s="1" t="s">
        <v>440</v>
      </c>
      <c r="AE54" s="1" t="s">
        <v>441</v>
      </c>
      <c r="AF54" s="161">
        <v>17742</v>
      </c>
      <c r="AG54" s="1" t="s">
        <v>48</v>
      </c>
      <c r="AH54" s="27">
        <v>1</v>
      </c>
      <c r="AI54" s="28">
        <v>3.5</v>
      </c>
      <c r="AJ54" s="28">
        <v>6.4</v>
      </c>
      <c r="AK54" s="28">
        <v>6.5</v>
      </c>
      <c r="AL54" s="1" t="s">
        <v>49</v>
      </c>
      <c r="AM54" s="28">
        <v>14.66</v>
      </c>
      <c r="AN54" s="1" t="s">
        <v>50</v>
      </c>
      <c r="AO54" s="1" t="s">
        <v>50</v>
      </c>
      <c r="AP54" s="1" t="s">
        <v>50</v>
      </c>
      <c r="AQ54" s="1" t="s">
        <v>50</v>
      </c>
      <c r="AR54" s="1" t="s">
        <v>50</v>
      </c>
      <c r="AS54" s="1" t="s">
        <v>116</v>
      </c>
      <c r="AT54" s="1" t="s">
        <v>117</v>
      </c>
      <c r="AU54" s="1" t="s">
        <v>442</v>
      </c>
      <c r="AV54" s="1" t="s">
        <v>48</v>
      </c>
      <c r="AW54" s="1" t="s">
        <v>51</v>
      </c>
      <c r="AX54" s="1" t="s">
        <v>443</v>
      </c>
      <c r="AY54" s="1" t="s">
        <v>444</v>
      </c>
      <c r="AZ54" s="1" t="s">
        <v>444</v>
      </c>
      <c r="BA54" s="1" t="s">
        <v>118</v>
      </c>
      <c r="BB54" s="1" t="s">
        <v>157</v>
      </c>
      <c r="BC54" s="1" t="s">
        <v>120</v>
      </c>
      <c r="BD54" s="1" t="s">
        <v>53</v>
      </c>
      <c r="BE54" s="1" t="s">
        <v>54</v>
      </c>
      <c r="BF54" s="1" t="s">
        <v>48</v>
      </c>
      <c r="BG54" s="1" t="s">
        <v>119</v>
      </c>
    </row>
    <row r="55" spans="2:59" x14ac:dyDescent="0.25">
      <c r="B55" s="23">
        <f t="shared" si="13"/>
        <v>51</v>
      </c>
      <c r="C55" s="23" t="str">
        <f t="shared" si="19"/>
        <v>LHR</v>
      </c>
      <c r="D55" s="23" t="str">
        <f t="shared" si="20"/>
        <v>2025-08-21</v>
      </c>
      <c r="E55" s="23" t="str">
        <f t="shared" si="21"/>
        <v>99431913803</v>
      </c>
      <c r="F55" s="23" t="str">
        <f t="shared" si="22"/>
        <v>PGB250002100</v>
      </c>
      <c r="G55" s="23" t="str">
        <f t="shared" si="23"/>
        <v>정용택</v>
      </c>
      <c r="H55" s="23" t="str">
        <f t="shared" si="24"/>
        <v>목록(Manifest)</v>
      </c>
      <c r="I55" s="23">
        <f t="shared" si="25"/>
        <v>76</v>
      </c>
      <c r="J55" s="23">
        <f t="shared" si="26"/>
        <v>1</v>
      </c>
      <c r="K55" s="49">
        <f t="shared" si="27"/>
        <v>0.5</v>
      </c>
      <c r="L55" s="49">
        <f t="shared" si="28"/>
        <v>0.2</v>
      </c>
      <c r="M55" s="49">
        <f t="shared" si="29"/>
        <v>0.5</v>
      </c>
      <c r="N55" s="49">
        <f t="shared" si="30"/>
        <v>0.5</v>
      </c>
      <c r="O55" s="30" t="str">
        <f t="shared" si="31"/>
        <v>PGB250002100</v>
      </c>
      <c r="P55" s="55">
        <f t="shared" si="15"/>
        <v>9890</v>
      </c>
      <c r="Q55" s="56">
        <f t="shared" si="18"/>
        <v>4870</v>
      </c>
      <c r="R55" s="57">
        <f>VLOOKUP(H55,MAPPING!$B$3:$D$10,3,0)</f>
        <v>0</v>
      </c>
      <c r="S55" s="57">
        <f>(IF(VLOOKUP(VLOOKUP(AM55,MAPPING!$B$13:$D$18,2,1),MAPPING!$C$13:$E$18,2,0)=7000,0,VLOOKUP(VLOOKUP(AM55,MAPPING!$B$13:$D$18,2,1),MAPPING!$C$13:$E$18,2,0)))</f>
        <v>0</v>
      </c>
      <c r="T55" s="57">
        <f t="shared" si="12"/>
        <v>0</v>
      </c>
      <c r="U55" s="56">
        <f>(J55*VLOOKUP(M55/J55,MAPPING!$B$20:$C$27,2,10))</f>
        <v>0</v>
      </c>
      <c r="V55" s="53">
        <v>0</v>
      </c>
      <c r="W55" s="56">
        <v>0</v>
      </c>
      <c r="X55" s="56">
        <f t="shared" si="32"/>
        <v>14760</v>
      </c>
      <c r="Z55" s="1" t="s">
        <v>395</v>
      </c>
      <c r="AA55" s="1" t="s">
        <v>115</v>
      </c>
      <c r="AB55" s="1" t="s">
        <v>396</v>
      </c>
      <c r="AC55" s="1" t="s">
        <v>445</v>
      </c>
      <c r="AD55" s="1" t="s">
        <v>446</v>
      </c>
      <c r="AE55" s="1" t="s">
        <v>447</v>
      </c>
      <c r="AF55" s="161">
        <v>22677</v>
      </c>
      <c r="AG55" s="1" t="s">
        <v>48</v>
      </c>
      <c r="AH55" s="27">
        <v>1</v>
      </c>
      <c r="AI55" s="28">
        <v>0.5</v>
      </c>
      <c r="AJ55" s="28">
        <v>0.2</v>
      </c>
      <c r="AK55" s="28">
        <v>0.5</v>
      </c>
      <c r="AL55" s="1" t="s">
        <v>49</v>
      </c>
      <c r="AM55" s="28">
        <v>76</v>
      </c>
      <c r="AN55" s="1" t="s">
        <v>50</v>
      </c>
      <c r="AO55" s="1" t="s">
        <v>50</v>
      </c>
      <c r="AP55" s="1" t="s">
        <v>50</v>
      </c>
      <c r="AQ55" s="1" t="s">
        <v>50</v>
      </c>
      <c r="AR55" s="1" t="s">
        <v>50</v>
      </c>
      <c r="AS55" s="1" t="s">
        <v>116</v>
      </c>
      <c r="AT55" s="1" t="s">
        <v>117</v>
      </c>
      <c r="AU55" s="1" t="s">
        <v>448</v>
      </c>
      <c r="AV55" s="1" t="s">
        <v>48</v>
      </c>
      <c r="AW55" s="1" t="s">
        <v>51</v>
      </c>
      <c r="AX55" s="1" t="s">
        <v>449</v>
      </c>
      <c r="AY55" s="1" t="s">
        <v>450</v>
      </c>
      <c r="AZ55" s="1" t="s">
        <v>450</v>
      </c>
      <c r="BA55" s="1" t="s">
        <v>118</v>
      </c>
      <c r="BB55" s="1" t="s">
        <v>157</v>
      </c>
      <c r="BC55" s="1" t="s">
        <v>120</v>
      </c>
      <c r="BD55" s="1" t="s">
        <v>53</v>
      </c>
      <c r="BE55" s="1" t="s">
        <v>54</v>
      </c>
      <c r="BF55" s="1" t="s">
        <v>48</v>
      </c>
      <c r="BG55" s="1" t="s">
        <v>119</v>
      </c>
    </row>
    <row r="56" spans="2:59" x14ac:dyDescent="0.25">
      <c r="B56" s="23">
        <f t="shared" si="13"/>
        <v>52</v>
      </c>
      <c r="C56" s="23" t="str">
        <f t="shared" si="19"/>
        <v>LHR</v>
      </c>
      <c r="D56" s="23" t="str">
        <f t="shared" si="20"/>
        <v>2025-08-21</v>
      </c>
      <c r="E56" s="23" t="str">
        <f t="shared" si="21"/>
        <v>99431913803</v>
      </c>
      <c r="F56" s="23" t="str">
        <f t="shared" si="22"/>
        <v>PGB250002101</v>
      </c>
      <c r="G56" s="23" t="str">
        <f t="shared" si="23"/>
        <v>권숙녀</v>
      </c>
      <c r="H56" s="23" t="str">
        <f t="shared" si="24"/>
        <v>목록(Manifest)</v>
      </c>
      <c r="I56" s="23">
        <f t="shared" si="25"/>
        <v>7.96</v>
      </c>
      <c r="J56" s="23">
        <f t="shared" si="26"/>
        <v>1</v>
      </c>
      <c r="K56" s="49">
        <f t="shared" si="27"/>
        <v>0.5</v>
      </c>
      <c r="L56" s="49">
        <f t="shared" si="28"/>
        <v>0.2</v>
      </c>
      <c r="M56" s="49">
        <f t="shared" si="29"/>
        <v>0.5</v>
      </c>
      <c r="N56" s="49">
        <f t="shared" si="30"/>
        <v>0.5</v>
      </c>
      <c r="O56" s="30" t="str">
        <f t="shared" si="31"/>
        <v>PGB250002101</v>
      </c>
      <c r="P56" s="55">
        <f t="shared" si="15"/>
        <v>9890</v>
      </c>
      <c r="Q56" s="56">
        <f t="shared" si="18"/>
        <v>4870</v>
      </c>
      <c r="R56" s="57">
        <f>VLOOKUP(H56,MAPPING!$B$3:$D$10,3,0)</f>
        <v>0</v>
      </c>
      <c r="S56" s="57">
        <f>(IF(VLOOKUP(VLOOKUP(AM56,MAPPING!$B$13:$D$18,2,1),MAPPING!$C$13:$E$18,2,0)=7000,0,VLOOKUP(VLOOKUP(AM56,MAPPING!$B$13:$D$18,2,1),MAPPING!$C$13:$E$18,2,0)))</f>
        <v>0</v>
      </c>
      <c r="T56" s="57">
        <f t="shared" si="12"/>
        <v>0</v>
      </c>
      <c r="U56" s="56">
        <f>(J56*VLOOKUP(M56/J56,MAPPING!$B$20:$C$27,2,10))</f>
        <v>0</v>
      </c>
      <c r="V56" s="53">
        <v>0</v>
      </c>
      <c r="W56" s="56">
        <v>0</v>
      </c>
      <c r="X56" s="56">
        <f t="shared" si="32"/>
        <v>14760</v>
      </c>
      <c r="Z56" s="1" t="s">
        <v>395</v>
      </c>
      <c r="AA56" s="1" t="s">
        <v>115</v>
      </c>
      <c r="AB56" s="1" t="s">
        <v>396</v>
      </c>
      <c r="AC56" s="1" t="s">
        <v>451</v>
      </c>
      <c r="AD56" s="1" t="s">
        <v>452</v>
      </c>
      <c r="AE56" s="1" t="s">
        <v>453</v>
      </c>
      <c r="AF56" s="161">
        <v>17095</v>
      </c>
      <c r="AG56" s="1" t="s">
        <v>48</v>
      </c>
      <c r="AH56" s="27">
        <v>1</v>
      </c>
      <c r="AI56" s="28">
        <v>0.5</v>
      </c>
      <c r="AJ56" s="28">
        <v>0.2</v>
      </c>
      <c r="AK56" s="28">
        <v>0.5</v>
      </c>
      <c r="AL56" s="1" t="s">
        <v>49</v>
      </c>
      <c r="AM56" s="28">
        <v>7.96</v>
      </c>
      <c r="AN56" s="1" t="s">
        <v>50</v>
      </c>
      <c r="AO56" s="1" t="s">
        <v>50</v>
      </c>
      <c r="AP56" s="1" t="s">
        <v>50</v>
      </c>
      <c r="AQ56" s="1" t="s">
        <v>50</v>
      </c>
      <c r="AR56" s="1" t="s">
        <v>50</v>
      </c>
      <c r="AS56" s="1" t="s">
        <v>116</v>
      </c>
      <c r="AT56" s="1" t="s">
        <v>117</v>
      </c>
      <c r="AU56" s="1" t="s">
        <v>454</v>
      </c>
      <c r="AV56" s="1" t="s">
        <v>48</v>
      </c>
      <c r="AW56" s="1" t="s">
        <v>51</v>
      </c>
      <c r="AX56" s="1" t="s">
        <v>455</v>
      </c>
      <c r="AY56" s="1" t="s">
        <v>456</v>
      </c>
      <c r="AZ56" s="1" t="s">
        <v>456</v>
      </c>
      <c r="BA56" s="1" t="s">
        <v>118</v>
      </c>
      <c r="BB56" s="1" t="s">
        <v>157</v>
      </c>
      <c r="BC56" s="1" t="s">
        <v>120</v>
      </c>
      <c r="BD56" s="1" t="s">
        <v>53</v>
      </c>
      <c r="BE56" s="1" t="s">
        <v>54</v>
      </c>
      <c r="BF56" s="1" t="s">
        <v>48</v>
      </c>
      <c r="BG56" s="1" t="s">
        <v>119</v>
      </c>
    </row>
    <row r="57" spans="2:59" x14ac:dyDescent="0.25">
      <c r="B57" s="23">
        <f t="shared" si="13"/>
        <v>53</v>
      </c>
      <c r="C57" s="23" t="str">
        <f t="shared" si="19"/>
        <v>LHR</v>
      </c>
      <c r="D57" s="23" t="str">
        <f t="shared" si="20"/>
        <v>2025-08-21</v>
      </c>
      <c r="E57" s="23" t="str">
        <f t="shared" si="21"/>
        <v>99431913803</v>
      </c>
      <c r="F57" s="23" t="str">
        <f t="shared" si="22"/>
        <v>PGB250002102</v>
      </c>
      <c r="G57" s="23" t="str">
        <f t="shared" si="23"/>
        <v>장채우</v>
      </c>
      <c r="H57" s="23" t="str">
        <f t="shared" si="24"/>
        <v>목록(Manifest)</v>
      </c>
      <c r="I57" s="23">
        <f t="shared" si="25"/>
        <v>51.54</v>
      </c>
      <c r="J57" s="23">
        <f t="shared" si="26"/>
        <v>1</v>
      </c>
      <c r="K57" s="49">
        <f t="shared" si="27"/>
        <v>0.5</v>
      </c>
      <c r="L57" s="49">
        <f t="shared" si="28"/>
        <v>0.2</v>
      </c>
      <c r="M57" s="49">
        <f t="shared" si="29"/>
        <v>0.5</v>
      </c>
      <c r="N57" s="49">
        <f t="shared" si="30"/>
        <v>0.5</v>
      </c>
      <c r="O57" s="30" t="str">
        <f t="shared" si="31"/>
        <v>PGB250002102</v>
      </c>
      <c r="P57" s="55">
        <f t="shared" si="15"/>
        <v>9890</v>
      </c>
      <c r="Q57" s="56">
        <f t="shared" si="18"/>
        <v>4870</v>
      </c>
      <c r="R57" s="57">
        <f>VLOOKUP(H57,MAPPING!$B$3:$D$10,3,0)</f>
        <v>0</v>
      </c>
      <c r="S57" s="57">
        <f>(IF(VLOOKUP(VLOOKUP(AM57,MAPPING!$B$13:$D$18,2,1),MAPPING!$C$13:$E$18,2,0)=7000,0,VLOOKUP(VLOOKUP(AM57,MAPPING!$B$13:$D$18,2,1),MAPPING!$C$13:$E$18,2,0)))</f>
        <v>0</v>
      </c>
      <c r="T57" s="57">
        <f t="shared" si="12"/>
        <v>0</v>
      </c>
      <c r="U57" s="56">
        <f>(J57*VLOOKUP(M57/J57,MAPPING!$B$20:$C$27,2,10))</f>
        <v>0</v>
      </c>
      <c r="V57" s="53">
        <v>0</v>
      </c>
      <c r="W57" s="56">
        <v>0</v>
      </c>
      <c r="X57" s="56">
        <f t="shared" si="32"/>
        <v>14760</v>
      </c>
      <c r="Z57" s="1" t="s">
        <v>395</v>
      </c>
      <c r="AA57" s="1" t="s">
        <v>115</v>
      </c>
      <c r="AB57" s="1" t="s">
        <v>396</v>
      </c>
      <c r="AC57" s="1" t="s">
        <v>457</v>
      </c>
      <c r="AD57" s="1" t="s">
        <v>458</v>
      </c>
      <c r="AE57" s="1" t="s">
        <v>459</v>
      </c>
      <c r="AF57" s="161">
        <v>10348</v>
      </c>
      <c r="AG57" s="1" t="s">
        <v>48</v>
      </c>
      <c r="AH57" s="27">
        <v>1</v>
      </c>
      <c r="AI57" s="28">
        <v>0.5</v>
      </c>
      <c r="AJ57" s="28">
        <v>0.2</v>
      </c>
      <c r="AK57" s="28">
        <v>0.5</v>
      </c>
      <c r="AL57" s="1" t="s">
        <v>49</v>
      </c>
      <c r="AM57" s="28">
        <v>51.54</v>
      </c>
      <c r="AN57" s="1" t="s">
        <v>50</v>
      </c>
      <c r="AO57" s="1" t="s">
        <v>50</v>
      </c>
      <c r="AP57" s="1" t="s">
        <v>50</v>
      </c>
      <c r="AQ57" s="1" t="s">
        <v>50</v>
      </c>
      <c r="AR57" s="1" t="s">
        <v>50</v>
      </c>
      <c r="AS57" s="1" t="s">
        <v>116</v>
      </c>
      <c r="AT57" s="1" t="s">
        <v>117</v>
      </c>
      <c r="AU57" s="1" t="s">
        <v>460</v>
      </c>
      <c r="AV57" s="1" t="s">
        <v>48</v>
      </c>
      <c r="AW57" s="1" t="s">
        <v>51</v>
      </c>
      <c r="AX57" s="1" t="s">
        <v>461</v>
      </c>
      <c r="AY57" s="1" t="s">
        <v>462</v>
      </c>
      <c r="AZ57" s="1" t="s">
        <v>462</v>
      </c>
      <c r="BA57" s="1" t="s">
        <v>118</v>
      </c>
      <c r="BB57" s="1" t="s">
        <v>157</v>
      </c>
      <c r="BC57" s="1" t="s">
        <v>120</v>
      </c>
      <c r="BD57" s="1" t="s">
        <v>53</v>
      </c>
      <c r="BE57" s="1" t="s">
        <v>54</v>
      </c>
      <c r="BF57" s="1" t="s">
        <v>48</v>
      </c>
      <c r="BG57" s="1" t="s">
        <v>119</v>
      </c>
    </row>
    <row r="58" spans="2:59" x14ac:dyDescent="0.25">
      <c r="B58" s="23">
        <f t="shared" si="13"/>
        <v>54</v>
      </c>
      <c r="C58" s="23" t="str">
        <f t="shared" si="19"/>
        <v>LHR</v>
      </c>
      <c r="D58" s="23" t="str">
        <f t="shared" si="20"/>
        <v>2025-08-21</v>
      </c>
      <c r="E58" s="23" t="str">
        <f t="shared" si="21"/>
        <v>99431913803</v>
      </c>
      <c r="F58" s="23" t="str">
        <f t="shared" si="22"/>
        <v>PGB250002103</v>
      </c>
      <c r="G58" s="23" t="str">
        <f t="shared" si="23"/>
        <v>민정기</v>
      </c>
      <c r="H58" s="23" t="str">
        <f t="shared" si="24"/>
        <v>목록(Manifest)</v>
      </c>
      <c r="I58" s="23">
        <f t="shared" si="25"/>
        <v>123.7</v>
      </c>
      <c r="J58" s="23">
        <f t="shared" si="26"/>
        <v>1</v>
      </c>
      <c r="K58" s="49">
        <f t="shared" si="27"/>
        <v>0.5</v>
      </c>
      <c r="L58" s="49">
        <f t="shared" si="28"/>
        <v>1</v>
      </c>
      <c r="M58" s="49">
        <f t="shared" si="29"/>
        <v>1</v>
      </c>
      <c r="N58" s="49">
        <f t="shared" si="30"/>
        <v>1</v>
      </c>
      <c r="O58" s="30" t="str">
        <f t="shared" si="31"/>
        <v>PGB250002103</v>
      </c>
      <c r="P58" s="55">
        <f t="shared" si="15"/>
        <v>12730</v>
      </c>
      <c r="Q58" s="56">
        <f t="shared" si="18"/>
        <v>4870</v>
      </c>
      <c r="R58" s="57">
        <f>VLOOKUP(H58,MAPPING!$B$3:$D$10,3,0)</f>
        <v>0</v>
      </c>
      <c r="S58" s="57">
        <f>(IF(VLOOKUP(VLOOKUP(AM58,MAPPING!$B$13:$D$18,2,1),MAPPING!$C$13:$E$18,2,0)=7000,0,VLOOKUP(VLOOKUP(AM58,MAPPING!$B$13:$D$18,2,1),MAPPING!$C$13:$E$18,2,0)))</f>
        <v>0</v>
      </c>
      <c r="T58" s="57">
        <f t="shared" si="12"/>
        <v>0</v>
      </c>
      <c r="U58" s="56">
        <f>(J58*VLOOKUP(M58/J58,MAPPING!$B$20:$C$27,2,10))</f>
        <v>0</v>
      </c>
      <c r="V58" s="53">
        <v>0</v>
      </c>
      <c r="W58" s="56">
        <v>0</v>
      </c>
      <c r="X58" s="56">
        <f t="shared" si="32"/>
        <v>17600</v>
      </c>
      <c r="Z58" s="1" t="s">
        <v>395</v>
      </c>
      <c r="AA58" s="1" t="s">
        <v>115</v>
      </c>
      <c r="AB58" s="1" t="s">
        <v>396</v>
      </c>
      <c r="AC58" s="1" t="s">
        <v>463</v>
      </c>
      <c r="AD58" s="1" t="s">
        <v>464</v>
      </c>
      <c r="AE58" s="1" t="s">
        <v>465</v>
      </c>
      <c r="AF58" s="161">
        <v>34350</v>
      </c>
      <c r="AG58" s="1" t="s">
        <v>48</v>
      </c>
      <c r="AH58" s="27">
        <v>1</v>
      </c>
      <c r="AI58" s="28">
        <v>0.5</v>
      </c>
      <c r="AJ58" s="28">
        <v>1</v>
      </c>
      <c r="AK58" s="28">
        <v>1</v>
      </c>
      <c r="AL58" s="1" t="s">
        <v>49</v>
      </c>
      <c r="AM58" s="28">
        <v>123.7</v>
      </c>
      <c r="AN58" s="1" t="s">
        <v>50</v>
      </c>
      <c r="AO58" s="1" t="s">
        <v>50</v>
      </c>
      <c r="AP58" s="1" t="s">
        <v>50</v>
      </c>
      <c r="AQ58" s="1" t="s">
        <v>50</v>
      </c>
      <c r="AR58" s="1" t="s">
        <v>50</v>
      </c>
      <c r="AS58" s="1" t="s">
        <v>116</v>
      </c>
      <c r="AT58" s="1" t="s">
        <v>117</v>
      </c>
      <c r="AU58" s="1" t="s">
        <v>466</v>
      </c>
      <c r="AV58" s="1" t="s">
        <v>48</v>
      </c>
      <c r="AW58" s="1" t="s">
        <v>51</v>
      </c>
      <c r="AX58" s="1" t="s">
        <v>467</v>
      </c>
      <c r="AY58" s="1" t="s">
        <v>468</v>
      </c>
      <c r="AZ58" s="1" t="s">
        <v>468</v>
      </c>
      <c r="BA58" s="1" t="s">
        <v>118</v>
      </c>
      <c r="BB58" s="1" t="s">
        <v>157</v>
      </c>
      <c r="BC58" s="1" t="s">
        <v>120</v>
      </c>
      <c r="BD58" s="1" t="s">
        <v>53</v>
      </c>
      <c r="BE58" s="1" t="s">
        <v>54</v>
      </c>
      <c r="BF58" s="1" t="s">
        <v>48</v>
      </c>
      <c r="BG58" s="1" t="s">
        <v>119</v>
      </c>
    </row>
    <row r="59" spans="2:59" x14ac:dyDescent="0.25">
      <c r="B59" s="23">
        <f t="shared" si="13"/>
        <v>55</v>
      </c>
      <c r="C59" s="23" t="str">
        <f t="shared" si="19"/>
        <v>LHR</v>
      </c>
      <c r="D59" s="23" t="str">
        <f t="shared" si="20"/>
        <v>2025-08-24</v>
      </c>
      <c r="E59" s="23" t="str">
        <f t="shared" si="21"/>
        <v>99431913814</v>
      </c>
      <c r="F59" s="23" t="str">
        <f t="shared" si="22"/>
        <v>PGB250002128</v>
      </c>
      <c r="G59" s="23" t="str">
        <f t="shared" si="23"/>
        <v>세일테크</v>
      </c>
      <c r="H59" s="23" t="str">
        <f t="shared" si="24"/>
        <v>일반(목록배제,Normal-Manifest Exception)</v>
      </c>
      <c r="I59" s="23">
        <f t="shared" si="25"/>
        <v>82.8</v>
      </c>
      <c r="J59" s="23">
        <f t="shared" si="26"/>
        <v>1</v>
      </c>
      <c r="K59" s="49">
        <f t="shared" si="27"/>
        <v>0.5</v>
      </c>
      <c r="L59" s="49">
        <f t="shared" si="28"/>
        <v>0.2</v>
      </c>
      <c r="M59" s="49">
        <f t="shared" si="29"/>
        <v>0.5</v>
      </c>
      <c r="N59" s="49">
        <f t="shared" si="30"/>
        <v>0.5</v>
      </c>
      <c r="O59" s="30" t="str">
        <f t="shared" si="31"/>
        <v>PGB250002128</v>
      </c>
      <c r="P59" s="55">
        <f t="shared" si="15"/>
        <v>9890</v>
      </c>
      <c r="Q59" s="56">
        <f t="shared" si="18"/>
        <v>4870</v>
      </c>
      <c r="R59" s="57">
        <f>VLOOKUP(H59,MAPPING!$B$3:$D$10,3,0)</f>
        <v>1500</v>
      </c>
      <c r="S59" s="57">
        <f>(IF(VLOOKUP(VLOOKUP(AM59,MAPPING!$B$13:$D$18,2,1),MAPPING!$C$13:$E$18,2,0)=7000,0,VLOOKUP(VLOOKUP(AM59,MAPPING!$B$13:$D$18,2,1),MAPPING!$C$13:$E$18,2,0)))</f>
        <v>0</v>
      </c>
      <c r="T59" s="57">
        <f t="shared" si="12"/>
        <v>0</v>
      </c>
      <c r="U59" s="56">
        <f>(J59*VLOOKUP(M59/J59,MAPPING!$B$20:$C$27,2,10))</f>
        <v>0</v>
      </c>
      <c r="V59" s="53">
        <v>0</v>
      </c>
      <c r="W59" s="56">
        <v>0</v>
      </c>
      <c r="X59" s="56">
        <f t="shared" si="32"/>
        <v>16260</v>
      </c>
      <c r="Z59" s="1" t="s">
        <v>469</v>
      </c>
      <c r="AA59" s="1" t="s">
        <v>115</v>
      </c>
      <c r="AB59" s="1" t="s">
        <v>470</v>
      </c>
      <c r="AC59" s="1" t="s">
        <v>471</v>
      </c>
      <c r="AD59" s="1" t="s">
        <v>472</v>
      </c>
      <c r="AE59" s="1" t="s">
        <v>473</v>
      </c>
      <c r="AF59" s="161">
        <v>8501</v>
      </c>
      <c r="AG59" s="1" t="s">
        <v>130</v>
      </c>
      <c r="AH59" s="27">
        <v>1</v>
      </c>
      <c r="AI59" s="28">
        <v>0.5</v>
      </c>
      <c r="AJ59" s="28">
        <v>0.2</v>
      </c>
      <c r="AK59" s="28">
        <v>0.5</v>
      </c>
      <c r="AL59" s="1" t="s">
        <v>55</v>
      </c>
      <c r="AM59" s="28">
        <v>82.8</v>
      </c>
      <c r="AN59" s="1" t="s">
        <v>50</v>
      </c>
      <c r="AO59" s="1" t="s">
        <v>50</v>
      </c>
      <c r="AP59" s="1" t="s">
        <v>50</v>
      </c>
      <c r="AQ59" s="1" t="s">
        <v>50</v>
      </c>
      <c r="AR59" s="1" t="s">
        <v>50</v>
      </c>
      <c r="AS59" s="1" t="s">
        <v>116</v>
      </c>
      <c r="AT59" s="1" t="s">
        <v>117</v>
      </c>
      <c r="AU59" s="1" t="s">
        <v>474</v>
      </c>
      <c r="AV59" s="1" t="s">
        <v>48</v>
      </c>
      <c r="AW59" s="1" t="s">
        <v>51</v>
      </c>
      <c r="AX59" s="1" t="s">
        <v>475</v>
      </c>
      <c r="AY59" s="1" t="s">
        <v>476</v>
      </c>
      <c r="AZ59" s="1" t="s">
        <v>476</v>
      </c>
      <c r="BA59" s="1" t="s">
        <v>118</v>
      </c>
      <c r="BB59" s="1" t="s">
        <v>52</v>
      </c>
      <c r="BC59" s="1" t="s">
        <v>120</v>
      </c>
      <c r="BD59" s="1" t="s">
        <v>53</v>
      </c>
      <c r="BE59" s="1" t="s">
        <v>54</v>
      </c>
      <c r="BF59" s="1" t="s">
        <v>48</v>
      </c>
      <c r="BG59" s="1" t="s">
        <v>119</v>
      </c>
    </row>
    <row r="60" spans="2:59" x14ac:dyDescent="0.25">
      <c r="B60" s="23">
        <f t="shared" si="13"/>
        <v>56</v>
      </c>
      <c r="C60" s="23" t="str">
        <f t="shared" si="19"/>
        <v>LHR</v>
      </c>
      <c r="D60" s="23" t="str">
        <f t="shared" si="20"/>
        <v>2025-08-24</v>
      </c>
      <c r="E60" s="23" t="str">
        <f t="shared" si="21"/>
        <v>99431913814</v>
      </c>
      <c r="F60" s="23" t="str">
        <f t="shared" si="22"/>
        <v>PGB250002130</v>
      </c>
      <c r="G60" s="23" t="str">
        <f t="shared" si="23"/>
        <v>이주영</v>
      </c>
      <c r="H60" s="23" t="str">
        <f t="shared" si="24"/>
        <v>목록(Manifest)</v>
      </c>
      <c r="I60" s="23">
        <f t="shared" si="25"/>
        <v>136</v>
      </c>
      <c r="J60" s="23">
        <f t="shared" si="26"/>
        <v>1</v>
      </c>
      <c r="K60" s="49">
        <f t="shared" si="27"/>
        <v>0.5</v>
      </c>
      <c r="L60" s="49">
        <f t="shared" si="28"/>
        <v>0.2</v>
      </c>
      <c r="M60" s="49">
        <f t="shared" si="29"/>
        <v>0.5</v>
      </c>
      <c r="N60" s="49">
        <f t="shared" si="30"/>
        <v>0.5</v>
      </c>
      <c r="O60" s="30" t="str">
        <f t="shared" si="31"/>
        <v>PGB250002130</v>
      </c>
      <c r="P60" s="55">
        <f t="shared" si="15"/>
        <v>9890</v>
      </c>
      <c r="Q60" s="56">
        <f t="shared" si="18"/>
        <v>4870</v>
      </c>
      <c r="R60" s="57">
        <f>VLOOKUP(H60,MAPPING!$B$3:$D$10,3,0)</f>
        <v>0</v>
      </c>
      <c r="S60" s="57">
        <f>(IF(VLOOKUP(VLOOKUP(AM60,MAPPING!$B$13:$D$18,2,1),MAPPING!$C$13:$E$18,2,0)=7000,0,VLOOKUP(VLOOKUP(AM60,MAPPING!$B$13:$D$18,2,1),MAPPING!$C$13:$E$18,2,0)))</f>
        <v>0</v>
      </c>
      <c r="T60" s="57">
        <f t="shared" si="12"/>
        <v>0</v>
      </c>
      <c r="U60" s="56">
        <f>(J60*VLOOKUP(M60/J60,MAPPING!$B$20:$C$27,2,10))</f>
        <v>0</v>
      </c>
      <c r="V60" s="53">
        <v>0</v>
      </c>
      <c r="W60" s="56">
        <v>0</v>
      </c>
      <c r="X60" s="56">
        <f t="shared" si="32"/>
        <v>14760</v>
      </c>
      <c r="Z60" s="1" t="s">
        <v>469</v>
      </c>
      <c r="AA60" s="1" t="s">
        <v>115</v>
      </c>
      <c r="AB60" s="1" t="s">
        <v>470</v>
      </c>
      <c r="AC60" s="1" t="s">
        <v>477</v>
      </c>
      <c r="AD60" s="1" t="s">
        <v>169</v>
      </c>
      <c r="AE60" s="1" t="s">
        <v>170</v>
      </c>
      <c r="AF60" s="161">
        <v>13599</v>
      </c>
      <c r="AG60" s="1" t="s">
        <v>48</v>
      </c>
      <c r="AH60" s="27">
        <v>1</v>
      </c>
      <c r="AI60" s="28">
        <v>0.5</v>
      </c>
      <c r="AJ60" s="28">
        <v>0.2</v>
      </c>
      <c r="AK60" s="28">
        <v>0.5</v>
      </c>
      <c r="AL60" s="1" t="s">
        <v>49</v>
      </c>
      <c r="AM60" s="28">
        <v>136</v>
      </c>
      <c r="AN60" s="1" t="s">
        <v>50</v>
      </c>
      <c r="AO60" s="1" t="s">
        <v>50</v>
      </c>
      <c r="AP60" s="1" t="s">
        <v>50</v>
      </c>
      <c r="AQ60" s="1" t="s">
        <v>50</v>
      </c>
      <c r="AR60" s="1" t="s">
        <v>50</v>
      </c>
      <c r="AS60" s="1" t="s">
        <v>116</v>
      </c>
      <c r="AT60" s="1" t="s">
        <v>117</v>
      </c>
      <c r="AU60" s="1" t="s">
        <v>478</v>
      </c>
      <c r="AV60" s="1" t="s">
        <v>48</v>
      </c>
      <c r="AW60" s="1" t="s">
        <v>51</v>
      </c>
      <c r="AX60" s="1" t="s">
        <v>479</v>
      </c>
      <c r="AY60" s="1" t="s">
        <v>480</v>
      </c>
      <c r="AZ60" s="1" t="s">
        <v>480</v>
      </c>
      <c r="BA60" s="1" t="s">
        <v>118</v>
      </c>
      <c r="BB60" s="1" t="s">
        <v>52</v>
      </c>
      <c r="BC60" s="1" t="s">
        <v>120</v>
      </c>
      <c r="BD60" s="1" t="s">
        <v>53</v>
      </c>
      <c r="BE60" s="1" t="s">
        <v>54</v>
      </c>
      <c r="BF60" s="1" t="s">
        <v>48</v>
      </c>
      <c r="BG60" s="1" t="s">
        <v>119</v>
      </c>
    </row>
    <row r="61" spans="2:59" x14ac:dyDescent="0.25">
      <c r="B61" s="23">
        <f t="shared" si="13"/>
        <v>57</v>
      </c>
      <c r="C61" s="23" t="str">
        <f t="shared" si="19"/>
        <v>LHR</v>
      </c>
      <c r="D61" s="23" t="str">
        <f t="shared" si="20"/>
        <v>2025-08-24</v>
      </c>
      <c r="E61" s="23" t="str">
        <f t="shared" si="21"/>
        <v>99431913814</v>
      </c>
      <c r="F61" s="23" t="str">
        <f t="shared" si="22"/>
        <v>PGB250002131</v>
      </c>
      <c r="G61" s="23" t="str">
        <f t="shared" si="23"/>
        <v>백진욱</v>
      </c>
      <c r="H61" s="23" t="str">
        <f t="shared" si="24"/>
        <v>목록(Manifest)</v>
      </c>
      <c r="I61" s="23">
        <f t="shared" si="25"/>
        <v>35.29</v>
      </c>
      <c r="J61" s="23">
        <f t="shared" si="26"/>
        <v>1</v>
      </c>
      <c r="K61" s="49">
        <f t="shared" si="27"/>
        <v>0.5</v>
      </c>
      <c r="L61" s="49">
        <f t="shared" si="28"/>
        <v>0.9</v>
      </c>
      <c r="M61" s="49">
        <f t="shared" si="29"/>
        <v>0.9</v>
      </c>
      <c r="N61" s="49">
        <f t="shared" si="30"/>
        <v>1</v>
      </c>
      <c r="O61" s="30" t="str">
        <f t="shared" si="31"/>
        <v>PGB250002131</v>
      </c>
      <c r="P61" s="55">
        <f t="shared" si="15"/>
        <v>12730</v>
      </c>
      <c r="Q61" s="56">
        <f t="shared" si="18"/>
        <v>4870</v>
      </c>
      <c r="R61" s="57">
        <f>VLOOKUP(H61,MAPPING!$B$3:$D$10,3,0)</f>
        <v>0</v>
      </c>
      <c r="S61" s="57">
        <f>(IF(VLOOKUP(VLOOKUP(AM61,MAPPING!$B$13:$D$18,2,1),MAPPING!$C$13:$E$18,2,0)=7000,0,VLOOKUP(VLOOKUP(AM61,MAPPING!$B$13:$D$18,2,1),MAPPING!$C$13:$E$18,2,0)))</f>
        <v>0</v>
      </c>
      <c r="T61" s="57">
        <f t="shared" si="12"/>
        <v>0</v>
      </c>
      <c r="U61" s="56">
        <f>(J61*VLOOKUP(M61/J61,MAPPING!$B$20:$C$27,2,10))</f>
        <v>0</v>
      </c>
      <c r="V61" s="53">
        <v>0</v>
      </c>
      <c r="W61" s="56">
        <v>0</v>
      </c>
      <c r="X61" s="56">
        <f t="shared" si="32"/>
        <v>17600</v>
      </c>
      <c r="Z61" s="1" t="s">
        <v>469</v>
      </c>
      <c r="AA61" s="1" t="s">
        <v>115</v>
      </c>
      <c r="AB61" s="1" t="s">
        <v>470</v>
      </c>
      <c r="AC61" s="1" t="s">
        <v>481</v>
      </c>
      <c r="AD61" s="1" t="s">
        <v>482</v>
      </c>
      <c r="AE61" s="1" t="s">
        <v>483</v>
      </c>
      <c r="AF61" s="161">
        <v>38479</v>
      </c>
      <c r="AG61" s="1" t="s">
        <v>48</v>
      </c>
      <c r="AH61" s="27">
        <v>1</v>
      </c>
      <c r="AI61" s="28">
        <v>0.5</v>
      </c>
      <c r="AJ61" s="28">
        <v>0.9</v>
      </c>
      <c r="AK61" s="28">
        <v>0.9</v>
      </c>
      <c r="AL61" s="1" t="s">
        <v>49</v>
      </c>
      <c r="AM61" s="28">
        <v>35.29</v>
      </c>
      <c r="AN61" s="1" t="s">
        <v>50</v>
      </c>
      <c r="AO61" s="1" t="s">
        <v>50</v>
      </c>
      <c r="AP61" s="1" t="s">
        <v>50</v>
      </c>
      <c r="AQ61" s="1" t="s">
        <v>50</v>
      </c>
      <c r="AR61" s="1" t="s">
        <v>50</v>
      </c>
      <c r="AS61" s="1" t="s">
        <v>116</v>
      </c>
      <c r="AT61" s="1" t="s">
        <v>117</v>
      </c>
      <c r="AU61" s="1" t="s">
        <v>484</v>
      </c>
      <c r="AV61" s="1" t="s">
        <v>48</v>
      </c>
      <c r="AW61" s="1" t="s">
        <v>51</v>
      </c>
      <c r="AX61" s="1" t="s">
        <v>485</v>
      </c>
      <c r="AY61" s="1" t="s">
        <v>486</v>
      </c>
      <c r="AZ61" s="1" t="s">
        <v>486</v>
      </c>
      <c r="BA61" s="1" t="s">
        <v>118</v>
      </c>
      <c r="BB61" s="1" t="s">
        <v>52</v>
      </c>
      <c r="BC61" s="1" t="s">
        <v>120</v>
      </c>
      <c r="BD61" s="1" t="s">
        <v>53</v>
      </c>
      <c r="BE61" s="1" t="s">
        <v>54</v>
      </c>
      <c r="BF61" s="1" t="s">
        <v>48</v>
      </c>
      <c r="BG61" s="1" t="s">
        <v>119</v>
      </c>
    </row>
    <row r="62" spans="2:59" x14ac:dyDescent="0.25">
      <c r="B62" s="23">
        <f t="shared" si="13"/>
        <v>58</v>
      </c>
      <c r="C62" s="23" t="str">
        <f t="shared" si="19"/>
        <v>LHR</v>
      </c>
      <c r="D62" s="23" t="str">
        <f t="shared" si="20"/>
        <v>2025-08-24</v>
      </c>
      <c r="E62" s="23" t="str">
        <f t="shared" si="21"/>
        <v>99431913814</v>
      </c>
      <c r="F62" s="23" t="str">
        <f t="shared" si="22"/>
        <v>PGB250002132</v>
      </c>
      <c r="G62" s="23" t="str">
        <f t="shared" si="23"/>
        <v>김병철</v>
      </c>
      <c r="H62" s="23" t="str">
        <f t="shared" si="24"/>
        <v>목록(Manifest)</v>
      </c>
      <c r="I62" s="23">
        <f t="shared" si="25"/>
        <v>68</v>
      </c>
      <c r="J62" s="23">
        <f t="shared" si="26"/>
        <v>1</v>
      </c>
      <c r="K62" s="49">
        <f t="shared" si="27"/>
        <v>5</v>
      </c>
      <c r="L62" s="49">
        <f t="shared" si="28"/>
        <v>3.7</v>
      </c>
      <c r="M62" s="49">
        <f t="shared" si="29"/>
        <v>5</v>
      </c>
      <c r="N62" s="49">
        <f t="shared" si="30"/>
        <v>5</v>
      </c>
      <c r="O62" s="30" t="str">
        <f t="shared" si="31"/>
        <v>PGB250002132</v>
      </c>
      <c r="P62" s="55">
        <f t="shared" si="15"/>
        <v>35450</v>
      </c>
      <c r="Q62" s="56">
        <f t="shared" si="18"/>
        <v>4870</v>
      </c>
      <c r="R62" s="57">
        <f>VLOOKUP(H62,MAPPING!$B$3:$D$10,3,0)</f>
        <v>0</v>
      </c>
      <c r="S62" s="57">
        <f>(IF(VLOOKUP(VLOOKUP(AM62,MAPPING!$B$13:$D$18,2,1),MAPPING!$C$13:$E$18,2,0)=7000,0,VLOOKUP(VLOOKUP(AM62,MAPPING!$B$13:$D$18,2,1),MAPPING!$C$13:$E$18,2,0)))</f>
        <v>0</v>
      </c>
      <c r="T62" s="57">
        <f t="shared" si="12"/>
        <v>0</v>
      </c>
      <c r="U62" s="56">
        <f>(J62*VLOOKUP(M62/J62,MAPPING!$B$20:$C$27,2,10))</f>
        <v>1200</v>
      </c>
      <c r="V62" s="53">
        <v>0</v>
      </c>
      <c r="W62" s="56">
        <v>0</v>
      </c>
      <c r="X62" s="56">
        <f t="shared" si="32"/>
        <v>41520</v>
      </c>
      <c r="Z62" s="1" t="s">
        <v>469</v>
      </c>
      <c r="AA62" s="1" t="s">
        <v>115</v>
      </c>
      <c r="AB62" s="1" t="s">
        <v>470</v>
      </c>
      <c r="AC62" s="1" t="s">
        <v>487</v>
      </c>
      <c r="AD62" s="1" t="s">
        <v>488</v>
      </c>
      <c r="AE62" s="1" t="s">
        <v>489</v>
      </c>
      <c r="AF62" s="161">
        <v>26506</v>
      </c>
      <c r="AG62" s="1" t="s">
        <v>48</v>
      </c>
      <c r="AH62" s="27">
        <v>1</v>
      </c>
      <c r="AI62" s="28">
        <v>5</v>
      </c>
      <c r="AJ62" s="28">
        <v>3.7</v>
      </c>
      <c r="AK62" s="28">
        <v>5</v>
      </c>
      <c r="AL62" s="1" t="s">
        <v>49</v>
      </c>
      <c r="AM62" s="28">
        <v>68</v>
      </c>
      <c r="AN62" s="1" t="s">
        <v>50</v>
      </c>
      <c r="AO62" s="1" t="s">
        <v>50</v>
      </c>
      <c r="AP62" s="1" t="s">
        <v>50</v>
      </c>
      <c r="AQ62" s="1" t="s">
        <v>50</v>
      </c>
      <c r="AR62" s="1" t="s">
        <v>50</v>
      </c>
      <c r="AS62" s="1" t="s">
        <v>116</v>
      </c>
      <c r="AT62" s="1" t="s">
        <v>117</v>
      </c>
      <c r="AU62" s="1" t="s">
        <v>490</v>
      </c>
      <c r="AV62" s="1" t="s">
        <v>48</v>
      </c>
      <c r="AW62" s="1" t="s">
        <v>51</v>
      </c>
      <c r="AX62" s="1" t="s">
        <v>491</v>
      </c>
      <c r="AY62" s="1" t="s">
        <v>492</v>
      </c>
      <c r="AZ62" s="1" t="s">
        <v>492</v>
      </c>
      <c r="BA62" s="1" t="s">
        <v>118</v>
      </c>
      <c r="BB62" s="1" t="s">
        <v>52</v>
      </c>
      <c r="BC62" s="1" t="s">
        <v>120</v>
      </c>
      <c r="BD62" s="1" t="s">
        <v>53</v>
      </c>
      <c r="BE62" s="1" t="s">
        <v>54</v>
      </c>
      <c r="BF62" s="1" t="s">
        <v>48</v>
      </c>
      <c r="BG62" s="1" t="s">
        <v>119</v>
      </c>
    </row>
    <row r="63" spans="2:59" x14ac:dyDescent="0.25">
      <c r="B63" s="23">
        <f t="shared" si="13"/>
        <v>59</v>
      </c>
      <c r="C63" s="23" t="str">
        <f t="shared" si="19"/>
        <v>LHR</v>
      </c>
      <c r="D63" s="23" t="str">
        <f t="shared" si="20"/>
        <v>2025-08-24</v>
      </c>
      <c r="E63" s="23" t="str">
        <f t="shared" si="21"/>
        <v>99431913814</v>
      </c>
      <c r="F63" s="23" t="str">
        <f t="shared" si="22"/>
        <v>PGB250002133</v>
      </c>
      <c r="G63" s="23" t="str">
        <f t="shared" si="23"/>
        <v>안단아</v>
      </c>
      <c r="H63" s="23" t="str">
        <f t="shared" si="24"/>
        <v>간이(Simple)</v>
      </c>
      <c r="I63" s="23">
        <f t="shared" si="25"/>
        <v>241.37</v>
      </c>
      <c r="J63" s="23">
        <f t="shared" si="26"/>
        <v>1</v>
      </c>
      <c r="K63" s="49">
        <f t="shared" si="27"/>
        <v>1.5</v>
      </c>
      <c r="L63" s="49">
        <f t="shared" si="28"/>
        <v>1.6</v>
      </c>
      <c r="M63" s="49">
        <f t="shared" si="29"/>
        <v>1.6</v>
      </c>
      <c r="N63" s="49">
        <f t="shared" si="30"/>
        <v>2</v>
      </c>
      <c r="O63" s="30" t="str">
        <f t="shared" si="31"/>
        <v>PGB250002133</v>
      </c>
      <c r="P63" s="55">
        <f t="shared" si="15"/>
        <v>18410</v>
      </c>
      <c r="Q63" s="56">
        <f t="shared" si="18"/>
        <v>4870</v>
      </c>
      <c r="R63" s="57">
        <f>VLOOKUP(H63,MAPPING!$B$3:$D$10,3,0)</f>
        <v>1500</v>
      </c>
      <c r="S63" s="57">
        <f>(IF(VLOOKUP(VLOOKUP(AM63,MAPPING!$B$13:$D$18,2,1),MAPPING!$C$13:$E$18,2,0)=7000,0,VLOOKUP(VLOOKUP(AM63,MAPPING!$B$13:$D$18,2,1),MAPPING!$C$13:$E$18,2,0)))</f>
        <v>0</v>
      </c>
      <c r="T63" s="57">
        <f t="shared" si="12"/>
        <v>0</v>
      </c>
      <c r="U63" s="56">
        <f>(J63*VLOOKUP(M63/J63,MAPPING!$B$20:$C$27,2,10))</f>
        <v>0</v>
      </c>
      <c r="V63" s="53">
        <v>0</v>
      </c>
      <c r="W63" s="56">
        <v>0</v>
      </c>
      <c r="X63" s="56">
        <f t="shared" si="32"/>
        <v>24780</v>
      </c>
      <c r="Z63" s="1" t="s">
        <v>469</v>
      </c>
      <c r="AA63" s="1" t="s">
        <v>115</v>
      </c>
      <c r="AB63" s="1" t="s">
        <v>470</v>
      </c>
      <c r="AC63" s="1" t="s">
        <v>493</v>
      </c>
      <c r="AD63" s="1" t="s">
        <v>494</v>
      </c>
      <c r="AE63" s="1" t="s">
        <v>495</v>
      </c>
      <c r="AF63" s="161">
        <v>6193</v>
      </c>
      <c r="AG63" s="1" t="s">
        <v>48</v>
      </c>
      <c r="AH63" s="27">
        <v>1</v>
      </c>
      <c r="AI63" s="28">
        <v>1.5</v>
      </c>
      <c r="AJ63" s="28">
        <v>1.6</v>
      </c>
      <c r="AK63" s="28">
        <v>1.6</v>
      </c>
      <c r="AL63" s="1" t="s">
        <v>57</v>
      </c>
      <c r="AM63" s="28">
        <v>241.37</v>
      </c>
      <c r="AN63" s="1" t="s">
        <v>50</v>
      </c>
      <c r="AO63" s="1" t="s">
        <v>50</v>
      </c>
      <c r="AP63" s="1" t="s">
        <v>50</v>
      </c>
      <c r="AQ63" s="1" t="s">
        <v>50</v>
      </c>
      <c r="AR63" s="1" t="s">
        <v>50</v>
      </c>
      <c r="AS63" s="1" t="s">
        <v>116</v>
      </c>
      <c r="AT63" s="1" t="s">
        <v>117</v>
      </c>
      <c r="AU63" s="1" t="s">
        <v>496</v>
      </c>
      <c r="AV63" s="1" t="s">
        <v>48</v>
      </c>
      <c r="AW63" s="1" t="s">
        <v>51</v>
      </c>
      <c r="AX63" s="1" t="s">
        <v>497</v>
      </c>
      <c r="AY63" s="1" t="s">
        <v>498</v>
      </c>
      <c r="AZ63" s="1" t="s">
        <v>498</v>
      </c>
      <c r="BA63" s="1" t="s">
        <v>118</v>
      </c>
      <c r="BB63" s="1" t="s">
        <v>52</v>
      </c>
      <c r="BC63" s="1" t="s">
        <v>120</v>
      </c>
      <c r="BD63" s="1" t="s">
        <v>53</v>
      </c>
      <c r="BE63" s="1" t="s">
        <v>54</v>
      </c>
      <c r="BF63" s="1" t="s">
        <v>48</v>
      </c>
      <c r="BG63" s="1" t="s">
        <v>119</v>
      </c>
    </row>
    <row r="64" spans="2:59" x14ac:dyDescent="0.25">
      <c r="B64" s="23">
        <f t="shared" si="13"/>
        <v>60</v>
      </c>
      <c r="C64" s="23" t="str">
        <f t="shared" si="19"/>
        <v>LHR</v>
      </c>
      <c r="D64" s="23" t="str">
        <f t="shared" si="20"/>
        <v>2025-08-24</v>
      </c>
      <c r="E64" s="23" t="str">
        <f t="shared" si="21"/>
        <v>99431913814</v>
      </c>
      <c r="F64" s="23" t="str">
        <f t="shared" si="22"/>
        <v>PGB250002134</v>
      </c>
      <c r="G64" s="23" t="str">
        <f t="shared" si="23"/>
        <v>임아인</v>
      </c>
      <c r="H64" s="23" t="str">
        <f t="shared" si="24"/>
        <v>목록(Manifest)</v>
      </c>
      <c r="I64" s="23">
        <f t="shared" si="25"/>
        <v>21</v>
      </c>
      <c r="J64" s="23">
        <f t="shared" si="26"/>
        <v>1</v>
      </c>
      <c r="K64" s="49">
        <f t="shared" si="27"/>
        <v>1</v>
      </c>
      <c r="L64" s="49">
        <f t="shared" si="28"/>
        <v>0.2</v>
      </c>
      <c r="M64" s="49">
        <f t="shared" si="29"/>
        <v>1</v>
      </c>
      <c r="N64" s="49">
        <f t="shared" si="30"/>
        <v>1</v>
      </c>
      <c r="O64" s="30" t="str">
        <f t="shared" si="31"/>
        <v>PGB250002134</v>
      </c>
      <c r="P64" s="55">
        <f t="shared" si="15"/>
        <v>12730</v>
      </c>
      <c r="Q64" s="56">
        <f t="shared" si="18"/>
        <v>4870</v>
      </c>
      <c r="R64" s="57">
        <f>VLOOKUP(H64,MAPPING!$B$3:$D$10,3,0)</f>
        <v>0</v>
      </c>
      <c r="S64" s="57">
        <f>(IF(VLOOKUP(VLOOKUP(AM64,MAPPING!$B$13:$D$18,2,1),MAPPING!$C$13:$E$18,2,0)=7000,0,VLOOKUP(VLOOKUP(AM64,MAPPING!$B$13:$D$18,2,1),MAPPING!$C$13:$E$18,2,0)))</f>
        <v>0</v>
      </c>
      <c r="T64" s="57">
        <f t="shared" si="12"/>
        <v>0</v>
      </c>
      <c r="U64" s="56">
        <f>(J64*VLOOKUP(M64/J64,MAPPING!$B$20:$C$27,2,10))</f>
        <v>0</v>
      </c>
      <c r="V64" s="53">
        <v>0</v>
      </c>
      <c r="W64" s="56">
        <v>0</v>
      </c>
      <c r="X64" s="56">
        <f t="shared" si="32"/>
        <v>17600</v>
      </c>
      <c r="Z64" s="1" t="s">
        <v>469</v>
      </c>
      <c r="AA64" s="1" t="s">
        <v>115</v>
      </c>
      <c r="AB64" s="1" t="s">
        <v>470</v>
      </c>
      <c r="AC64" s="1" t="s">
        <v>499</v>
      </c>
      <c r="AD64" s="1" t="s">
        <v>500</v>
      </c>
      <c r="AE64" s="1" t="s">
        <v>501</v>
      </c>
      <c r="AF64" s="161">
        <v>10324</v>
      </c>
      <c r="AG64" s="1" t="s">
        <v>48</v>
      </c>
      <c r="AH64" s="27">
        <v>1</v>
      </c>
      <c r="AI64" s="28">
        <v>1</v>
      </c>
      <c r="AJ64" s="28">
        <v>0.2</v>
      </c>
      <c r="AK64" s="28">
        <v>1</v>
      </c>
      <c r="AL64" s="1" t="s">
        <v>49</v>
      </c>
      <c r="AM64" s="28">
        <v>21</v>
      </c>
      <c r="AN64" s="1" t="s">
        <v>50</v>
      </c>
      <c r="AO64" s="1" t="s">
        <v>50</v>
      </c>
      <c r="AP64" s="1" t="s">
        <v>50</v>
      </c>
      <c r="AQ64" s="1" t="s">
        <v>50</v>
      </c>
      <c r="AR64" s="1" t="s">
        <v>50</v>
      </c>
      <c r="AS64" s="1" t="s">
        <v>116</v>
      </c>
      <c r="AT64" s="1" t="s">
        <v>117</v>
      </c>
      <c r="AU64" s="1" t="s">
        <v>502</v>
      </c>
      <c r="AV64" s="1" t="s">
        <v>48</v>
      </c>
      <c r="AW64" s="1" t="s">
        <v>51</v>
      </c>
      <c r="AX64" s="1" t="s">
        <v>503</v>
      </c>
      <c r="AY64" s="1" t="s">
        <v>504</v>
      </c>
      <c r="AZ64" s="1" t="s">
        <v>504</v>
      </c>
      <c r="BA64" s="1" t="s">
        <v>118</v>
      </c>
      <c r="BB64" s="1" t="s">
        <v>52</v>
      </c>
      <c r="BC64" s="1" t="s">
        <v>120</v>
      </c>
      <c r="BD64" s="1" t="s">
        <v>53</v>
      </c>
      <c r="BE64" s="1" t="s">
        <v>54</v>
      </c>
      <c r="BF64" s="1" t="s">
        <v>48</v>
      </c>
      <c r="BG64" s="1" t="s">
        <v>119</v>
      </c>
    </row>
    <row r="65" spans="2:59" x14ac:dyDescent="0.25">
      <c r="B65" s="23">
        <f t="shared" si="13"/>
        <v>61</v>
      </c>
      <c r="C65" s="23" t="str">
        <f t="shared" si="19"/>
        <v>LHR</v>
      </c>
      <c r="D65" s="23" t="str">
        <f t="shared" si="20"/>
        <v>2025-08-24</v>
      </c>
      <c r="E65" s="23" t="str">
        <f t="shared" si="21"/>
        <v>99431913814</v>
      </c>
      <c r="F65" s="23" t="str">
        <f t="shared" si="22"/>
        <v>PGB250002135</v>
      </c>
      <c r="G65" s="23" t="str">
        <f t="shared" si="23"/>
        <v>정철헌</v>
      </c>
      <c r="H65" s="23" t="str">
        <f t="shared" si="24"/>
        <v>목록(Manifest)</v>
      </c>
      <c r="I65" s="23">
        <f t="shared" si="25"/>
        <v>23.8</v>
      </c>
      <c r="J65" s="23">
        <f t="shared" si="26"/>
        <v>1</v>
      </c>
      <c r="K65" s="49">
        <f t="shared" si="27"/>
        <v>1.5</v>
      </c>
      <c r="L65" s="49">
        <f t="shared" si="28"/>
        <v>3.1</v>
      </c>
      <c r="M65" s="49">
        <f t="shared" si="29"/>
        <v>3.1</v>
      </c>
      <c r="N65" s="49">
        <f t="shared" si="30"/>
        <v>3.5</v>
      </c>
      <c r="O65" s="30" t="str">
        <f t="shared" si="31"/>
        <v>PGB250002135</v>
      </c>
      <c r="P65" s="55">
        <f t="shared" si="15"/>
        <v>26930</v>
      </c>
      <c r="Q65" s="56">
        <f t="shared" si="18"/>
        <v>4870</v>
      </c>
      <c r="R65" s="57">
        <f>VLOOKUP(H65,MAPPING!$B$3:$D$10,3,0)</f>
        <v>0</v>
      </c>
      <c r="S65" s="57">
        <f>(IF(VLOOKUP(VLOOKUP(AM65,MAPPING!$B$13:$D$18,2,1),MAPPING!$C$13:$E$18,2,0)=7000,0,VLOOKUP(VLOOKUP(AM65,MAPPING!$B$13:$D$18,2,1),MAPPING!$C$13:$E$18,2,0)))</f>
        <v>0</v>
      </c>
      <c r="T65" s="57">
        <f t="shared" si="12"/>
        <v>0</v>
      </c>
      <c r="U65" s="56">
        <f>(J65*VLOOKUP(M65/J65,MAPPING!$B$20:$C$27,2,10))</f>
        <v>550</v>
      </c>
      <c r="V65" s="53">
        <v>0</v>
      </c>
      <c r="W65" s="56">
        <v>0</v>
      </c>
      <c r="X65" s="56">
        <f t="shared" si="32"/>
        <v>32350</v>
      </c>
      <c r="Z65" s="1" t="s">
        <v>469</v>
      </c>
      <c r="AA65" s="1" t="s">
        <v>115</v>
      </c>
      <c r="AB65" s="1" t="s">
        <v>470</v>
      </c>
      <c r="AC65" s="1" t="s">
        <v>505</v>
      </c>
      <c r="AD65" s="1" t="s">
        <v>506</v>
      </c>
      <c r="AE65" s="1" t="s">
        <v>507</v>
      </c>
      <c r="AF65" s="161">
        <v>2711</v>
      </c>
      <c r="AG65" s="1" t="s">
        <v>48</v>
      </c>
      <c r="AH65" s="27">
        <v>1</v>
      </c>
      <c r="AI65" s="28">
        <v>1.5</v>
      </c>
      <c r="AJ65" s="28">
        <v>3.1</v>
      </c>
      <c r="AK65" s="28">
        <v>3.1</v>
      </c>
      <c r="AL65" s="1" t="s">
        <v>49</v>
      </c>
      <c r="AM65" s="28">
        <v>23.8</v>
      </c>
      <c r="AN65" s="1" t="s">
        <v>50</v>
      </c>
      <c r="AO65" s="1" t="s">
        <v>50</v>
      </c>
      <c r="AP65" s="1" t="s">
        <v>50</v>
      </c>
      <c r="AQ65" s="1" t="s">
        <v>50</v>
      </c>
      <c r="AR65" s="1" t="s">
        <v>50</v>
      </c>
      <c r="AS65" s="1" t="s">
        <v>116</v>
      </c>
      <c r="AT65" s="1" t="s">
        <v>117</v>
      </c>
      <c r="AU65" s="1" t="s">
        <v>508</v>
      </c>
      <c r="AV65" s="1" t="s">
        <v>48</v>
      </c>
      <c r="AW65" s="1" t="s">
        <v>51</v>
      </c>
      <c r="AX65" s="1" t="s">
        <v>509</v>
      </c>
      <c r="AY65" s="1" t="s">
        <v>510</v>
      </c>
      <c r="AZ65" s="1" t="s">
        <v>510</v>
      </c>
      <c r="BA65" s="1" t="s">
        <v>118</v>
      </c>
      <c r="BB65" s="1" t="s">
        <v>52</v>
      </c>
      <c r="BC65" s="1" t="s">
        <v>120</v>
      </c>
      <c r="BD65" s="1" t="s">
        <v>53</v>
      </c>
      <c r="BE65" s="1" t="s">
        <v>54</v>
      </c>
      <c r="BF65" s="1" t="s">
        <v>48</v>
      </c>
      <c r="BG65" s="1" t="s">
        <v>119</v>
      </c>
    </row>
    <row r="66" spans="2:59" x14ac:dyDescent="0.25">
      <c r="B66" s="23">
        <f t="shared" si="13"/>
        <v>62</v>
      </c>
      <c r="C66" s="23" t="str">
        <f t="shared" si="19"/>
        <v>LHR</v>
      </c>
      <c r="D66" s="23" t="str">
        <f t="shared" si="20"/>
        <v>2025-08-24</v>
      </c>
      <c r="E66" s="23" t="str">
        <f t="shared" si="21"/>
        <v>99431913814</v>
      </c>
      <c r="F66" s="23" t="str">
        <f t="shared" si="22"/>
        <v>PGB250002136</v>
      </c>
      <c r="G66" s="23" t="str">
        <f t="shared" si="23"/>
        <v>김광명</v>
      </c>
      <c r="H66" s="23" t="str">
        <f t="shared" si="24"/>
        <v>목록(Manifest)</v>
      </c>
      <c r="I66" s="23">
        <f t="shared" si="25"/>
        <v>80.55</v>
      </c>
      <c r="J66" s="23">
        <f t="shared" si="26"/>
        <v>1</v>
      </c>
      <c r="K66" s="49">
        <f t="shared" si="27"/>
        <v>0.5</v>
      </c>
      <c r="L66" s="49">
        <f t="shared" si="28"/>
        <v>0.3</v>
      </c>
      <c r="M66" s="49">
        <f t="shared" si="29"/>
        <v>0.5</v>
      </c>
      <c r="N66" s="49">
        <f t="shared" si="30"/>
        <v>0.5</v>
      </c>
      <c r="O66" s="30" t="str">
        <f t="shared" si="31"/>
        <v>PGB250002136</v>
      </c>
      <c r="P66" s="55">
        <f t="shared" si="15"/>
        <v>9890</v>
      </c>
      <c r="Q66" s="56">
        <f t="shared" si="18"/>
        <v>4870</v>
      </c>
      <c r="R66" s="57">
        <f>VLOOKUP(H66,MAPPING!$B$3:$D$10,3,0)</f>
        <v>0</v>
      </c>
      <c r="S66" s="57">
        <f>(IF(VLOOKUP(VLOOKUP(AM66,MAPPING!$B$13:$D$18,2,1),MAPPING!$C$13:$E$18,2,0)=7000,0,VLOOKUP(VLOOKUP(AM66,MAPPING!$B$13:$D$18,2,1),MAPPING!$C$13:$E$18,2,0)))</f>
        <v>0</v>
      </c>
      <c r="T66" s="57">
        <f t="shared" si="12"/>
        <v>0</v>
      </c>
      <c r="U66" s="56">
        <f>(J66*VLOOKUP(M66/J66,MAPPING!$B$20:$C$27,2,10))</f>
        <v>0</v>
      </c>
      <c r="V66" s="53">
        <v>0</v>
      </c>
      <c r="W66" s="56">
        <v>0</v>
      </c>
      <c r="X66" s="56">
        <f t="shared" si="32"/>
        <v>14760</v>
      </c>
      <c r="Z66" s="1" t="s">
        <v>469</v>
      </c>
      <c r="AA66" s="1" t="s">
        <v>115</v>
      </c>
      <c r="AB66" s="1" t="s">
        <v>470</v>
      </c>
      <c r="AC66" s="1" t="s">
        <v>511</v>
      </c>
      <c r="AD66" s="1" t="s">
        <v>512</v>
      </c>
      <c r="AE66" s="1" t="s">
        <v>513</v>
      </c>
      <c r="AF66" s="161">
        <v>25536</v>
      </c>
      <c r="AG66" s="1" t="s">
        <v>48</v>
      </c>
      <c r="AH66" s="27">
        <v>1</v>
      </c>
      <c r="AI66" s="28">
        <v>0.5</v>
      </c>
      <c r="AJ66" s="28">
        <v>0.3</v>
      </c>
      <c r="AK66" s="28">
        <v>0.5</v>
      </c>
      <c r="AL66" s="1" t="s">
        <v>49</v>
      </c>
      <c r="AM66" s="28">
        <v>80.55</v>
      </c>
      <c r="AN66" s="1" t="s">
        <v>50</v>
      </c>
      <c r="AO66" s="1" t="s">
        <v>50</v>
      </c>
      <c r="AP66" s="1" t="s">
        <v>50</v>
      </c>
      <c r="AQ66" s="1" t="s">
        <v>50</v>
      </c>
      <c r="AR66" s="1" t="s">
        <v>50</v>
      </c>
      <c r="AS66" s="1" t="s">
        <v>116</v>
      </c>
      <c r="AT66" s="1" t="s">
        <v>117</v>
      </c>
      <c r="AU66" s="1" t="s">
        <v>514</v>
      </c>
      <c r="AV66" s="1" t="s">
        <v>48</v>
      </c>
      <c r="AW66" s="1" t="s">
        <v>51</v>
      </c>
      <c r="AX66" s="1" t="s">
        <v>515</v>
      </c>
      <c r="AY66" s="1" t="s">
        <v>516</v>
      </c>
      <c r="AZ66" s="1" t="s">
        <v>516</v>
      </c>
      <c r="BA66" s="1" t="s">
        <v>118</v>
      </c>
      <c r="BB66" s="1" t="s">
        <v>52</v>
      </c>
      <c r="BC66" s="1" t="s">
        <v>120</v>
      </c>
      <c r="BD66" s="1" t="s">
        <v>53</v>
      </c>
      <c r="BE66" s="1" t="s">
        <v>54</v>
      </c>
      <c r="BF66" s="1" t="s">
        <v>48</v>
      </c>
      <c r="BG66" s="1" t="s">
        <v>119</v>
      </c>
    </row>
    <row r="67" spans="2:59" x14ac:dyDescent="0.25">
      <c r="B67" s="23">
        <f t="shared" si="13"/>
        <v>63</v>
      </c>
      <c r="C67" s="23" t="str">
        <f t="shared" si="19"/>
        <v>LHR</v>
      </c>
      <c r="D67" s="23" t="str">
        <f t="shared" si="20"/>
        <v>2025-08-24</v>
      </c>
      <c r="E67" s="23" t="str">
        <f t="shared" si="21"/>
        <v>99431913814</v>
      </c>
      <c r="F67" s="23" t="str">
        <f t="shared" si="22"/>
        <v>PGB250002137</v>
      </c>
      <c r="G67" s="23" t="str">
        <f t="shared" si="23"/>
        <v>양창길</v>
      </c>
      <c r="H67" s="23" t="str">
        <f t="shared" si="24"/>
        <v>목록(Manifest)</v>
      </c>
      <c r="I67" s="23">
        <f t="shared" si="25"/>
        <v>46.12</v>
      </c>
      <c r="J67" s="23">
        <f t="shared" si="26"/>
        <v>1</v>
      </c>
      <c r="K67" s="49">
        <f t="shared" si="27"/>
        <v>0.5</v>
      </c>
      <c r="L67" s="49">
        <f t="shared" si="28"/>
        <v>0.7</v>
      </c>
      <c r="M67" s="49">
        <f t="shared" si="29"/>
        <v>0.7</v>
      </c>
      <c r="N67" s="49">
        <f t="shared" si="30"/>
        <v>1</v>
      </c>
      <c r="O67" s="30" t="str">
        <f t="shared" si="31"/>
        <v>PGB250002137</v>
      </c>
      <c r="P67" s="55">
        <f t="shared" si="15"/>
        <v>12730</v>
      </c>
      <c r="Q67" s="56">
        <f t="shared" si="18"/>
        <v>4870</v>
      </c>
      <c r="R67" s="57">
        <f>VLOOKUP(H67,MAPPING!$B$3:$D$10,3,0)</f>
        <v>0</v>
      </c>
      <c r="S67" s="57">
        <f>(IF(VLOOKUP(VLOOKUP(AM67,MAPPING!$B$13:$D$18,2,1),MAPPING!$C$13:$E$18,2,0)=7000,0,VLOOKUP(VLOOKUP(AM67,MAPPING!$B$13:$D$18,2,1),MAPPING!$C$13:$E$18,2,0)))</f>
        <v>0</v>
      </c>
      <c r="T67" s="57">
        <f t="shared" si="12"/>
        <v>0</v>
      </c>
      <c r="U67" s="56">
        <f>(J67*VLOOKUP(M67/J67,MAPPING!$B$20:$C$27,2,10))</f>
        <v>0</v>
      </c>
      <c r="V67" s="53">
        <v>0</v>
      </c>
      <c r="W67" s="56">
        <v>0</v>
      </c>
      <c r="X67" s="56">
        <f t="shared" si="32"/>
        <v>17600</v>
      </c>
      <c r="Z67" s="1" t="s">
        <v>469</v>
      </c>
      <c r="AA67" s="1" t="s">
        <v>115</v>
      </c>
      <c r="AB67" s="1" t="s">
        <v>470</v>
      </c>
      <c r="AC67" s="1" t="s">
        <v>517</v>
      </c>
      <c r="AD67" s="1" t="s">
        <v>201</v>
      </c>
      <c r="AE67" s="1" t="s">
        <v>202</v>
      </c>
      <c r="AF67" s="161">
        <v>38335</v>
      </c>
      <c r="AG67" s="1" t="s">
        <v>48</v>
      </c>
      <c r="AH67" s="27">
        <v>1</v>
      </c>
      <c r="AI67" s="28">
        <v>0.5</v>
      </c>
      <c r="AJ67" s="28">
        <v>0.7</v>
      </c>
      <c r="AK67" s="28">
        <v>0.7</v>
      </c>
      <c r="AL67" s="1" t="s">
        <v>49</v>
      </c>
      <c r="AM67" s="28">
        <v>46.12</v>
      </c>
      <c r="AN67" s="1" t="s">
        <v>50</v>
      </c>
      <c r="AO67" s="1" t="s">
        <v>50</v>
      </c>
      <c r="AP67" s="1" t="s">
        <v>50</v>
      </c>
      <c r="AQ67" s="1" t="s">
        <v>50</v>
      </c>
      <c r="AR67" s="1" t="s">
        <v>50</v>
      </c>
      <c r="AS67" s="1" t="s">
        <v>116</v>
      </c>
      <c r="AT67" s="1" t="s">
        <v>117</v>
      </c>
      <c r="AU67" s="1" t="s">
        <v>518</v>
      </c>
      <c r="AV67" s="1" t="s">
        <v>48</v>
      </c>
      <c r="AW67" s="1" t="s">
        <v>51</v>
      </c>
      <c r="AX67" s="1" t="s">
        <v>519</v>
      </c>
      <c r="AY67" s="1" t="s">
        <v>520</v>
      </c>
      <c r="AZ67" s="1" t="s">
        <v>520</v>
      </c>
      <c r="BA67" s="1" t="s">
        <v>118</v>
      </c>
      <c r="BB67" s="1" t="s">
        <v>52</v>
      </c>
      <c r="BC67" s="1" t="s">
        <v>120</v>
      </c>
      <c r="BD67" s="1" t="s">
        <v>53</v>
      </c>
      <c r="BE67" s="1" t="s">
        <v>54</v>
      </c>
      <c r="BF67" s="1" t="s">
        <v>48</v>
      </c>
      <c r="BG67" s="1" t="s">
        <v>119</v>
      </c>
    </row>
    <row r="68" spans="2:59" x14ac:dyDescent="0.25">
      <c r="B68" s="23">
        <f t="shared" si="13"/>
        <v>64</v>
      </c>
      <c r="C68" s="23" t="str">
        <f t="shared" si="19"/>
        <v>LHR</v>
      </c>
      <c r="D68" s="23" t="str">
        <f t="shared" si="20"/>
        <v>2025-08-24</v>
      </c>
      <c r="E68" s="23" t="str">
        <f t="shared" si="21"/>
        <v>99431913814</v>
      </c>
      <c r="F68" s="23" t="str">
        <f t="shared" si="22"/>
        <v>PGB250002138</v>
      </c>
      <c r="G68" s="23" t="str">
        <f t="shared" si="23"/>
        <v>허재원</v>
      </c>
      <c r="H68" s="23" t="str">
        <f t="shared" si="24"/>
        <v>일반(목록배제,Normal-Manifest Exception)</v>
      </c>
      <c r="I68" s="23">
        <f t="shared" si="25"/>
        <v>62.2</v>
      </c>
      <c r="J68" s="23">
        <f t="shared" si="26"/>
        <v>1</v>
      </c>
      <c r="K68" s="49">
        <f t="shared" si="27"/>
        <v>0.25</v>
      </c>
      <c r="L68" s="49">
        <f t="shared" si="28"/>
        <v>0.5</v>
      </c>
      <c r="M68" s="49">
        <f t="shared" si="29"/>
        <v>0.5</v>
      </c>
      <c r="N68" s="49">
        <f t="shared" si="30"/>
        <v>0.5</v>
      </c>
      <c r="O68" s="30" t="str">
        <f t="shared" si="31"/>
        <v>PGB250002138</v>
      </c>
      <c r="P68" s="55">
        <f t="shared" si="15"/>
        <v>9890</v>
      </c>
      <c r="Q68" s="56">
        <f t="shared" si="18"/>
        <v>4870</v>
      </c>
      <c r="R68" s="57">
        <f>VLOOKUP(H68,MAPPING!$B$3:$D$10,3,0)</f>
        <v>1500</v>
      </c>
      <c r="S68" s="57">
        <f>(IF(VLOOKUP(VLOOKUP(AM68,MAPPING!$B$13:$D$18,2,1),MAPPING!$C$13:$E$18,2,0)=7000,0,VLOOKUP(VLOOKUP(AM68,MAPPING!$B$13:$D$18,2,1),MAPPING!$C$13:$E$18,2,0)))</f>
        <v>0</v>
      </c>
      <c r="T68" s="57">
        <f t="shared" si="12"/>
        <v>0</v>
      </c>
      <c r="U68" s="56">
        <f>(J68*VLOOKUP(M68/J68,MAPPING!$B$20:$C$27,2,10))</f>
        <v>0</v>
      </c>
      <c r="V68" s="53">
        <v>0</v>
      </c>
      <c r="W68" s="56">
        <v>0</v>
      </c>
      <c r="X68" s="56">
        <f t="shared" si="32"/>
        <v>16260</v>
      </c>
      <c r="Z68" s="1" t="s">
        <v>469</v>
      </c>
      <c r="AA68" s="1" t="s">
        <v>115</v>
      </c>
      <c r="AB68" s="1" t="s">
        <v>470</v>
      </c>
      <c r="AC68" s="1" t="s">
        <v>521</v>
      </c>
      <c r="AD68" s="1" t="s">
        <v>522</v>
      </c>
      <c r="AE68" s="1" t="s">
        <v>523</v>
      </c>
      <c r="AF68" s="161">
        <v>16009</v>
      </c>
      <c r="AG68" s="1" t="s">
        <v>48</v>
      </c>
      <c r="AH68" s="27">
        <v>1</v>
      </c>
      <c r="AI68" s="28">
        <v>0.25</v>
      </c>
      <c r="AJ68" s="28">
        <v>0.5</v>
      </c>
      <c r="AK68" s="28">
        <v>0.5</v>
      </c>
      <c r="AL68" s="1" t="s">
        <v>55</v>
      </c>
      <c r="AM68" s="28">
        <v>62.2</v>
      </c>
      <c r="AN68" s="1" t="s">
        <v>50</v>
      </c>
      <c r="AO68" s="1" t="s">
        <v>50</v>
      </c>
      <c r="AP68" s="1" t="s">
        <v>50</v>
      </c>
      <c r="AQ68" s="1" t="s">
        <v>50</v>
      </c>
      <c r="AR68" s="1" t="s">
        <v>50</v>
      </c>
      <c r="AS68" s="1" t="s">
        <v>116</v>
      </c>
      <c r="AT68" s="1" t="s">
        <v>117</v>
      </c>
      <c r="AU68" s="1" t="s">
        <v>524</v>
      </c>
      <c r="AV68" s="1" t="s">
        <v>48</v>
      </c>
      <c r="AW68" s="1" t="s">
        <v>51</v>
      </c>
      <c r="AX68" s="1" t="s">
        <v>525</v>
      </c>
      <c r="AY68" s="1" t="s">
        <v>526</v>
      </c>
      <c r="AZ68" s="1" t="s">
        <v>526</v>
      </c>
      <c r="BA68" s="1" t="s">
        <v>118</v>
      </c>
      <c r="BB68" s="1" t="s">
        <v>52</v>
      </c>
      <c r="BC68" s="1" t="s">
        <v>120</v>
      </c>
      <c r="BD68" s="1" t="s">
        <v>53</v>
      </c>
      <c r="BE68" s="1" t="s">
        <v>54</v>
      </c>
      <c r="BF68" s="1" t="s">
        <v>48</v>
      </c>
      <c r="BG68" s="1" t="s">
        <v>119</v>
      </c>
    </row>
    <row r="69" spans="2:59" x14ac:dyDescent="0.25">
      <c r="B69" s="23">
        <f t="shared" si="13"/>
        <v>65</v>
      </c>
      <c r="C69" s="23" t="str">
        <f t="shared" si="19"/>
        <v>LHR</v>
      </c>
      <c r="D69" s="23" t="str">
        <f t="shared" si="20"/>
        <v>2025-08-24</v>
      </c>
      <c r="E69" s="23" t="str">
        <f t="shared" si="21"/>
        <v>99431913814</v>
      </c>
      <c r="F69" s="23" t="str">
        <f t="shared" si="22"/>
        <v>PGB250002139</v>
      </c>
      <c r="G69" s="23" t="str">
        <f t="shared" si="23"/>
        <v>최정준</v>
      </c>
      <c r="H69" s="23" t="str">
        <f t="shared" si="24"/>
        <v>간이(Simple)</v>
      </c>
      <c r="I69" s="23">
        <f t="shared" si="25"/>
        <v>718.19</v>
      </c>
      <c r="J69" s="23">
        <f t="shared" si="26"/>
        <v>1</v>
      </c>
      <c r="K69" s="49">
        <f t="shared" si="27"/>
        <v>21</v>
      </c>
      <c r="L69" s="49">
        <f t="shared" si="28"/>
        <v>15.4</v>
      </c>
      <c r="M69" s="49">
        <f t="shared" si="29"/>
        <v>21</v>
      </c>
      <c r="N69" s="49">
        <f t="shared" si="30"/>
        <v>21</v>
      </c>
      <c r="O69" s="30" t="str">
        <f t="shared" si="31"/>
        <v>PGB250002139</v>
      </c>
      <c r="P69" s="55">
        <f t="shared" si="15"/>
        <v>126330</v>
      </c>
      <c r="Q69" s="56">
        <f t="shared" si="18"/>
        <v>4870</v>
      </c>
      <c r="R69" s="57">
        <f>VLOOKUP(H69,MAPPING!$B$3:$D$10,3,0)</f>
        <v>1500</v>
      </c>
      <c r="S69" s="57">
        <f>(IF(VLOOKUP(VLOOKUP(AM69,MAPPING!$B$13:$D$18,2,1),MAPPING!$C$13:$E$18,2,0)=7000,0,VLOOKUP(VLOOKUP(AM69,MAPPING!$B$13:$D$18,2,1),MAPPING!$C$13:$E$18,2,0)))</f>
        <v>0</v>
      </c>
      <c r="T69" s="57">
        <f t="shared" ref="T69:T91" si="33">2500*(J69-1)</f>
        <v>0</v>
      </c>
      <c r="U69" s="56">
        <f>(J69*VLOOKUP(M69/J69,MAPPING!$B$20:$C$27,2,10))</f>
        <v>11000</v>
      </c>
      <c r="V69" s="53">
        <v>0</v>
      </c>
      <c r="W69" s="56">
        <v>0</v>
      </c>
      <c r="X69" s="56">
        <f t="shared" si="32"/>
        <v>143700</v>
      </c>
      <c r="Z69" s="1" t="s">
        <v>469</v>
      </c>
      <c r="AA69" s="1" t="s">
        <v>115</v>
      </c>
      <c r="AB69" s="1" t="s">
        <v>470</v>
      </c>
      <c r="AC69" s="1" t="s">
        <v>527</v>
      </c>
      <c r="AD69" s="1" t="s">
        <v>528</v>
      </c>
      <c r="AE69" s="1" t="s">
        <v>529</v>
      </c>
      <c r="AF69" s="161">
        <v>61460</v>
      </c>
      <c r="AG69" s="1" t="s">
        <v>48</v>
      </c>
      <c r="AH69" s="27">
        <v>1</v>
      </c>
      <c r="AI69" s="28">
        <v>21</v>
      </c>
      <c r="AJ69" s="28">
        <v>15.4</v>
      </c>
      <c r="AK69" s="28">
        <v>21</v>
      </c>
      <c r="AL69" s="1" t="s">
        <v>57</v>
      </c>
      <c r="AM69" s="28">
        <v>718.19</v>
      </c>
      <c r="AN69" s="1" t="s">
        <v>50</v>
      </c>
      <c r="AO69" s="1" t="s">
        <v>50</v>
      </c>
      <c r="AP69" s="1" t="s">
        <v>50</v>
      </c>
      <c r="AQ69" s="1" t="s">
        <v>50</v>
      </c>
      <c r="AR69" s="1" t="s">
        <v>50</v>
      </c>
      <c r="AS69" s="1" t="s">
        <v>116</v>
      </c>
      <c r="AT69" s="1" t="s">
        <v>117</v>
      </c>
      <c r="AU69" s="1" t="s">
        <v>530</v>
      </c>
      <c r="AV69" s="1" t="s">
        <v>48</v>
      </c>
      <c r="AW69" s="1" t="s">
        <v>51</v>
      </c>
      <c r="AX69" s="1" t="s">
        <v>531</v>
      </c>
      <c r="AY69" s="1" t="s">
        <v>532</v>
      </c>
      <c r="AZ69" s="1" t="s">
        <v>532</v>
      </c>
      <c r="BA69" s="1" t="s">
        <v>118</v>
      </c>
      <c r="BB69" s="1" t="s">
        <v>52</v>
      </c>
      <c r="BC69" s="1" t="s">
        <v>120</v>
      </c>
      <c r="BD69" s="1" t="s">
        <v>53</v>
      </c>
      <c r="BE69" s="1" t="s">
        <v>54</v>
      </c>
      <c r="BF69" s="1" t="s">
        <v>48</v>
      </c>
      <c r="BG69" s="1" t="s">
        <v>119</v>
      </c>
    </row>
    <row r="70" spans="2:59" x14ac:dyDescent="0.25">
      <c r="B70" s="23">
        <f t="shared" ref="B70:B91" si="34">B69+1</f>
        <v>66</v>
      </c>
      <c r="C70" s="23" t="str">
        <f t="shared" si="19"/>
        <v>LHR</v>
      </c>
      <c r="D70" s="23" t="str">
        <f t="shared" si="20"/>
        <v>2025-08-24</v>
      </c>
      <c r="E70" s="23" t="str">
        <f t="shared" si="21"/>
        <v>99431913814</v>
      </c>
      <c r="F70" s="23" t="str">
        <f t="shared" si="22"/>
        <v>PGB250002140</v>
      </c>
      <c r="G70" s="23" t="str">
        <f t="shared" si="23"/>
        <v>주버블당</v>
      </c>
      <c r="H70" s="23" t="str">
        <f t="shared" si="24"/>
        <v>간이(Simple)</v>
      </c>
      <c r="I70" s="23">
        <f t="shared" si="25"/>
        <v>279.45</v>
      </c>
      <c r="J70" s="23">
        <f t="shared" si="26"/>
        <v>1</v>
      </c>
      <c r="K70" s="49">
        <f t="shared" si="27"/>
        <v>6</v>
      </c>
      <c r="L70" s="49">
        <f t="shared" si="28"/>
        <v>9</v>
      </c>
      <c r="M70" s="49">
        <f t="shared" si="29"/>
        <v>9</v>
      </c>
      <c r="N70" s="49">
        <f t="shared" si="30"/>
        <v>9</v>
      </c>
      <c r="O70" s="30" t="str">
        <f t="shared" si="31"/>
        <v>PGB250002140</v>
      </c>
      <c r="P70" s="55">
        <f t="shared" ref="P70:P91" si="35">IF(C70="LHR",9890+(N70-0.5)/0.5*2840,0)</f>
        <v>58170</v>
      </c>
      <c r="Q70" s="56">
        <f t="shared" si="18"/>
        <v>4870</v>
      </c>
      <c r="R70" s="57">
        <f>VLOOKUP(H70,MAPPING!$B$3:$D$10,3,0)</f>
        <v>1500</v>
      </c>
      <c r="S70" s="57">
        <f>(IF(VLOOKUP(VLOOKUP(AM70,MAPPING!$B$13:$D$18,2,1),MAPPING!$C$13:$E$18,2,0)=7000,0,VLOOKUP(VLOOKUP(AM70,MAPPING!$B$13:$D$18,2,1),MAPPING!$C$13:$E$18,2,0)))</f>
        <v>0</v>
      </c>
      <c r="T70" s="57">
        <f t="shared" si="33"/>
        <v>0</v>
      </c>
      <c r="U70" s="56">
        <f>(J70*VLOOKUP(M70/J70,MAPPING!$B$20:$C$27,2,10))</f>
        <v>1200</v>
      </c>
      <c r="V70" s="53">
        <v>0</v>
      </c>
      <c r="W70" s="56">
        <v>0</v>
      </c>
      <c r="X70" s="56">
        <f t="shared" si="32"/>
        <v>65740</v>
      </c>
      <c r="Z70" s="1" t="s">
        <v>469</v>
      </c>
      <c r="AA70" s="1" t="s">
        <v>115</v>
      </c>
      <c r="AB70" s="1" t="s">
        <v>470</v>
      </c>
      <c r="AC70" s="1" t="s">
        <v>533</v>
      </c>
      <c r="AD70" s="1" t="s">
        <v>534</v>
      </c>
      <c r="AE70" s="1" t="s">
        <v>535</v>
      </c>
      <c r="AF70" s="161">
        <v>13534</v>
      </c>
      <c r="AG70" s="1" t="s">
        <v>130</v>
      </c>
      <c r="AH70" s="27">
        <v>1</v>
      </c>
      <c r="AI70" s="28">
        <v>6</v>
      </c>
      <c r="AJ70" s="28">
        <v>9</v>
      </c>
      <c r="AK70" s="28">
        <v>9</v>
      </c>
      <c r="AL70" s="1" t="s">
        <v>57</v>
      </c>
      <c r="AM70" s="28">
        <v>279.45</v>
      </c>
      <c r="AN70" s="1" t="s">
        <v>50</v>
      </c>
      <c r="AO70" s="1" t="s">
        <v>50</v>
      </c>
      <c r="AP70" s="1" t="s">
        <v>50</v>
      </c>
      <c r="AQ70" s="1" t="s">
        <v>50</v>
      </c>
      <c r="AR70" s="1" t="s">
        <v>50</v>
      </c>
      <c r="AS70" s="1" t="s">
        <v>116</v>
      </c>
      <c r="AT70" s="1" t="s">
        <v>117</v>
      </c>
      <c r="AU70" s="1" t="s">
        <v>536</v>
      </c>
      <c r="AV70" s="1" t="s">
        <v>48</v>
      </c>
      <c r="AW70" s="1" t="s">
        <v>51</v>
      </c>
      <c r="AX70" s="1" t="s">
        <v>537</v>
      </c>
      <c r="AY70" s="1" t="s">
        <v>538</v>
      </c>
      <c r="AZ70" s="1" t="s">
        <v>538</v>
      </c>
      <c r="BA70" s="1" t="s">
        <v>118</v>
      </c>
      <c r="BB70" s="1" t="s">
        <v>52</v>
      </c>
      <c r="BC70" s="1" t="s">
        <v>120</v>
      </c>
      <c r="BD70" s="1" t="s">
        <v>53</v>
      </c>
      <c r="BE70" s="1" t="s">
        <v>54</v>
      </c>
      <c r="BF70" s="1" t="s">
        <v>48</v>
      </c>
      <c r="BG70" s="1" t="s">
        <v>119</v>
      </c>
    </row>
    <row r="71" spans="2:59" x14ac:dyDescent="0.25">
      <c r="B71" s="23">
        <f t="shared" si="34"/>
        <v>67</v>
      </c>
      <c r="C71" s="23" t="str">
        <f t="shared" si="19"/>
        <v>LHR</v>
      </c>
      <c r="D71" s="23" t="str">
        <f t="shared" si="20"/>
        <v>2025-08-24</v>
      </c>
      <c r="E71" s="23" t="str">
        <f t="shared" si="21"/>
        <v>99431913814</v>
      </c>
      <c r="F71" s="23" t="str">
        <f t="shared" si="22"/>
        <v>PGB250002141</v>
      </c>
      <c r="G71" s="23" t="str">
        <f t="shared" si="23"/>
        <v>심하용</v>
      </c>
      <c r="H71" s="23" t="str">
        <f t="shared" si="24"/>
        <v>목록(Manifest)</v>
      </c>
      <c r="I71" s="23">
        <f t="shared" si="25"/>
        <v>97.23</v>
      </c>
      <c r="J71" s="23">
        <f t="shared" si="26"/>
        <v>1</v>
      </c>
      <c r="K71" s="49">
        <f t="shared" si="27"/>
        <v>0.5</v>
      </c>
      <c r="L71" s="49">
        <f t="shared" si="28"/>
        <v>0.9</v>
      </c>
      <c r="M71" s="49">
        <f t="shared" si="29"/>
        <v>0.9</v>
      </c>
      <c r="N71" s="49">
        <f t="shared" si="30"/>
        <v>1</v>
      </c>
      <c r="O71" s="30" t="str">
        <f t="shared" si="31"/>
        <v>PGB250002141</v>
      </c>
      <c r="P71" s="55">
        <f t="shared" si="35"/>
        <v>12730</v>
      </c>
      <c r="Q71" s="56">
        <f t="shared" ref="Q71:Q91" si="36">IF(C71="LHR",4870,0)</f>
        <v>4870</v>
      </c>
      <c r="R71" s="57">
        <f>VLOOKUP(H71,MAPPING!$B$3:$D$10,3,0)</f>
        <v>0</v>
      </c>
      <c r="S71" s="57">
        <f>(IF(VLOOKUP(VLOOKUP(AM71,MAPPING!$B$13:$D$18,2,1),MAPPING!$C$13:$E$18,2,0)=7000,0,VLOOKUP(VLOOKUP(AM71,MAPPING!$B$13:$D$18,2,1),MAPPING!$C$13:$E$18,2,0)))</f>
        <v>0</v>
      </c>
      <c r="T71" s="57">
        <f t="shared" si="33"/>
        <v>0</v>
      </c>
      <c r="U71" s="56">
        <f>(J71*VLOOKUP(M71/J71,MAPPING!$B$20:$C$27,2,10))</f>
        <v>0</v>
      </c>
      <c r="V71" s="53">
        <v>0</v>
      </c>
      <c r="W71" s="56">
        <v>0</v>
      </c>
      <c r="X71" s="56">
        <f t="shared" si="32"/>
        <v>17600</v>
      </c>
      <c r="Z71" s="1" t="s">
        <v>469</v>
      </c>
      <c r="AA71" s="1" t="s">
        <v>115</v>
      </c>
      <c r="AB71" s="1" t="s">
        <v>470</v>
      </c>
      <c r="AC71" s="1" t="s">
        <v>539</v>
      </c>
      <c r="AD71" s="1" t="s">
        <v>540</v>
      </c>
      <c r="AE71" s="1" t="s">
        <v>541</v>
      </c>
      <c r="AF71" s="161">
        <v>16884</v>
      </c>
      <c r="AG71" s="1" t="s">
        <v>48</v>
      </c>
      <c r="AH71" s="27">
        <v>1</v>
      </c>
      <c r="AI71" s="28">
        <v>0.5</v>
      </c>
      <c r="AJ71" s="28">
        <v>0.9</v>
      </c>
      <c r="AK71" s="28">
        <v>0.9</v>
      </c>
      <c r="AL71" s="1" t="s">
        <v>49</v>
      </c>
      <c r="AM71" s="28">
        <v>97.23</v>
      </c>
      <c r="AN71" s="1" t="s">
        <v>50</v>
      </c>
      <c r="AO71" s="1" t="s">
        <v>50</v>
      </c>
      <c r="AP71" s="1" t="s">
        <v>50</v>
      </c>
      <c r="AQ71" s="1" t="s">
        <v>50</v>
      </c>
      <c r="AR71" s="1" t="s">
        <v>50</v>
      </c>
      <c r="AS71" s="1" t="s">
        <v>116</v>
      </c>
      <c r="AT71" s="1" t="s">
        <v>117</v>
      </c>
      <c r="AU71" s="1" t="s">
        <v>542</v>
      </c>
      <c r="AV71" s="1" t="s">
        <v>48</v>
      </c>
      <c r="AW71" s="1" t="s">
        <v>51</v>
      </c>
      <c r="AX71" s="1" t="s">
        <v>543</v>
      </c>
      <c r="AY71" s="1" t="s">
        <v>544</v>
      </c>
      <c r="AZ71" s="1" t="s">
        <v>544</v>
      </c>
      <c r="BA71" s="1" t="s">
        <v>118</v>
      </c>
      <c r="BB71" s="1" t="s">
        <v>52</v>
      </c>
      <c r="BC71" s="1" t="s">
        <v>120</v>
      </c>
      <c r="BD71" s="1" t="s">
        <v>53</v>
      </c>
      <c r="BE71" s="1" t="s">
        <v>54</v>
      </c>
      <c r="BF71" s="1" t="s">
        <v>48</v>
      </c>
      <c r="BG71" s="1" t="s">
        <v>119</v>
      </c>
    </row>
    <row r="72" spans="2:59" x14ac:dyDescent="0.25">
      <c r="B72" s="23">
        <f t="shared" si="34"/>
        <v>68</v>
      </c>
      <c r="C72" s="23" t="str">
        <f t="shared" si="19"/>
        <v>LHR</v>
      </c>
      <c r="D72" s="23" t="str">
        <f t="shared" si="20"/>
        <v>2025-08-24</v>
      </c>
      <c r="E72" s="23" t="str">
        <f t="shared" si="21"/>
        <v>99431913814</v>
      </c>
      <c r="F72" s="23" t="str">
        <f t="shared" si="22"/>
        <v>PGB250002142</v>
      </c>
      <c r="G72" s="23" t="str">
        <f t="shared" si="23"/>
        <v>박지현</v>
      </c>
      <c r="H72" s="23" t="str">
        <f t="shared" si="24"/>
        <v>목록(Manifest)</v>
      </c>
      <c r="I72" s="23">
        <f t="shared" si="25"/>
        <v>66.5</v>
      </c>
      <c r="J72" s="23">
        <f t="shared" si="26"/>
        <v>1</v>
      </c>
      <c r="K72" s="49">
        <f t="shared" si="27"/>
        <v>1.5</v>
      </c>
      <c r="L72" s="49">
        <f t="shared" si="28"/>
        <v>1.8</v>
      </c>
      <c r="M72" s="49">
        <f t="shared" si="29"/>
        <v>1.8</v>
      </c>
      <c r="N72" s="49">
        <f t="shared" si="30"/>
        <v>2</v>
      </c>
      <c r="O72" s="30" t="str">
        <f t="shared" si="31"/>
        <v>PGB250002142</v>
      </c>
      <c r="P72" s="55">
        <f t="shared" si="35"/>
        <v>18410</v>
      </c>
      <c r="Q72" s="56">
        <f t="shared" si="36"/>
        <v>4870</v>
      </c>
      <c r="R72" s="57">
        <f>VLOOKUP(H72,MAPPING!$B$3:$D$10,3,0)</f>
        <v>0</v>
      </c>
      <c r="S72" s="57">
        <f>(IF(VLOOKUP(VLOOKUP(AM72,MAPPING!$B$13:$D$18,2,1),MAPPING!$C$13:$E$18,2,0)=7000,0,VLOOKUP(VLOOKUP(AM72,MAPPING!$B$13:$D$18,2,1),MAPPING!$C$13:$E$18,2,0)))</f>
        <v>0</v>
      </c>
      <c r="T72" s="57">
        <f t="shared" si="33"/>
        <v>0</v>
      </c>
      <c r="U72" s="56">
        <f>(J72*VLOOKUP(M72/J72,MAPPING!$B$20:$C$27,2,10))</f>
        <v>0</v>
      </c>
      <c r="V72" s="53">
        <v>0</v>
      </c>
      <c r="W72" s="56">
        <v>0</v>
      </c>
      <c r="X72" s="56">
        <f t="shared" si="32"/>
        <v>23280</v>
      </c>
      <c r="Z72" s="1" t="s">
        <v>469</v>
      </c>
      <c r="AA72" s="1" t="s">
        <v>115</v>
      </c>
      <c r="AB72" s="1" t="s">
        <v>470</v>
      </c>
      <c r="AC72" s="1" t="s">
        <v>545</v>
      </c>
      <c r="AD72" s="1" t="s">
        <v>132</v>
      </c>
      <c r="AE72" s="1" t="s">
        <v>137</v>
      </c>
      <c r="AF72" s="161">
        <v>10406</v>
      </c>
      <c r="AG72" s="1" t="s">
        <v>48</v>
      </c>
      <c r="AH72" s="27">
        <v>1</v>
      </c>
      <c r="AI72" s="28">
        <v>1.5</v>
      </c>
      <c r="AJ72" s="28">
        <v>1.8</v>
      </c>
      <c r="AK72" s="28">
        <v>1.8</v>
      </c>
      <c r="AL72" s="1" t="s">
        <v>49</v>
      </c>
      <c r="AM72" s="28">
        <v>66.5</v>
      </c>
      <c r="AN72" s="1" t="s">
        <v>50</v>
      </c>
      <c r="AO72" s="1" t="s">
        <v>50</v>
      </c>
      <c r="AP72" s="1" t="s">
        <v>50</v>
      </c>
      <c r="AQ72" s="1" t="s">
        <v>50</v>
      </c>
      <c r="AR72" s="1" t="s">
        <v>50</v>
      </c>
      <c r="AS72" s="1" t="s">
        <v>116</v>
      </c>
      <c r="AT72" s="1" t="s">
        <v>117</v>
      </c>
      <c r="AU72" s="1" t="s">
        <v>546</v>
      </c>
      <c r="AV72" s="1" t="s">
        <v>48</v>
      </c>
      <c r="AW72" s="1" t="s">
        <v>51</v>
      </c>
      <c r="AX72" s="1" t="s">
        <v>547</v>
      </c>
      <c r="AY72" s="1" t="s">
        <v>548</v>
      </c>
      <c r="AZ72" s="1" t="s">
        <v>548</v>
      </c>
      <c r="BA72" s="1" t="s">
        <v>118</v>
      </c>
      <c r="BB72" s="1" t="s">
        <v>52</v>
      </c>
      <c r="BC72" s="1" t="s">
        <v>120</v>
      </c>
      <c r="BD72" s="1" t="s">
        <v>53</v>
      </c>
      <c r="BE72" s="1" t="s">
        <v>54</v>
      </c>
      <c r="BF72" s="1" t="s">
        <v>48</v>
      </c>
      <c r="BG72" s="1" t="s">
        <v>119</v>
      </c>
    </row>
    <row r="73" spans="2:59" x14ac:dyDescent="0.25">
      <c r="B73" s="23">
        <f t="shared" si="34"/>
        <v>69</v>
      </c>
      <c r="C73" s="23" t="str">
        <f t="shared" si="19"/>
        <v>LHR</v>
      </c>
      <c r="D73" s="23" t="str">
        <f t="shared" si="20"/>
        <v>2025-08-24</v>
      </c>
      <c r="E73" s="23" t="str">
        <f t="shared" si="21"/>
        <v>99431913814</v>
      </c>
      <c r="F73" s="23" t="str">
        <f t="shared" si="22"/>
        <v>PGB250002129</v>
      </c>
      <c r="G73" s="23" t="str">
        <f t="shared" si="23"/>
        <v>김상화</v>
      </c>
      <c r="H73" s="23" t="str">
        <f t="shared" si="24"/>
        <v>목록(Manifest)</v>
      </c>
      <c r="I73" s="23">
        <f t="shared" si="25"/>
        <v>29.21</v>
      </c>
      <c r="J73" s="23">
        <f t="shared" si="26"/>
        <v>1</v>
      </c>
      <c r="K73" s="49">
        <f t="shared" si="27"/>
        <v>1</v>
      </c>
      <c r="L73" s="49">
        <f t="shared" si="28"/>
        <v>0.2</v>
      </c>
      <c r="M73" s="49">
        <f t="shared" si="29"/>
        <v>1</v>
      </c>
      <c r="N73" s="49">
        <f t="shared" si="30"/>
        <v>1</v>
      </c>
      <c r="O73" s="30" t="str">
        <f t="shared" si="31"/>
        <v>PGB250002129</v>
      </c>
      <c r="P73" s="55">
        <f t="shared" si="35"/>
        <v>12730</v>
      </c>
      <c r="Q73" s="56">
        <f t="shared" si="36"/>
        <v>4870</v>
      </c>
      <c r="R73" s="57">
        <f>VLOOKUP(H73,MAPPING!$B$3:$D$10,3,0)</f>
        <v>0</v>
      </c>
      <c r="S73" s="57">
        <f>(IF(VLOOKUP(VLOOKUP(AM73,MAPPING!$B$13:$D$18,2,1),MAPPING!$C$13:$E$18,2,0)=7000,0,VLOOKUP(VLOOKUP(AM73,MAPPING!$B$13:$D$18,2,1),MAPPING!$C$13:$E$18,2,0)))</f>
        <v>0</v>
      </c>
      <c r="T73" s="57">
        <f t="shared" si="33"/>
        <v>0</v>
      </c>
      <c r="U73" s="56">
        <f>(J73*VLOOKUP(M73/J73,MAPPING!$B$20:$C$27,2,10))</f>
        <v>0</v>
      </c>
      <c r="V73" s="53">
        <v>0</v>
      </c>
      <c r="W73" s="56">
        <v>0</v>
      </c>
      <c r="X73" s="56">
        <f t="shared" si="32"/>
        <v>17600</v>
      </c>
      <c r="Z73" s="1" t="s">
        <v>469</v>
      </c>
      <c r="AA73" s="1" t="s">
        <v>115</v>
      </c>
      <c r="AB73" s="1" t="s">
        <v>470</v>
      </c>
      <c r="AC73" s="1" t="s">
        <v>549</v>
      </c>
      <c r="AD73" s="1" t="s">
        <v>550</v>
      </c>
      <c r="AE73" s="1" t="s">
        <v>551</v>
      </c>
      <c r="AF73" s="161">
        <v>28118</v>
      </c>
      <c r="AG73" s="1" t="s">
        <v>48</v>
      </c>
      <c r="AH73" s="27">
        <v>1</v>
      </c>
      <c r="AI73" s="28">
        <v>1</v>
      </c>
      <c r="AJ73" s="28">
        <v>0.2</v>
      </c>
      <c r="AK73" s="28">
        <v>1</v>
      </c>
      <c r="AL73" s="1" t="s">
        <v>49</v>
      </c>
      <c r="AM73" s="28">
        <v>29.21</v>
      </c>
      <c r="AN73" s="1" t="s">
        <v>50</v>
      </c>
      <c r="AO73" s="1" t="s">
        <v>50</v>
      </c>
      <c r="AP73" s="1" t="s">
        <v>50</v>
      </c>
      <c r="AQ73" s="1" t="s">
        <v>50</v>
      </c>
      <c r="AR73" s="1" t="s">
        <v>50</v>
      </c>
      <c r="AS73" s="1" t="s">
        <v>116</v>
      </c>
      <c r="AT73" s="1" t="s">
        <v>117</v>
      </c>
      <c r="AU73" s="1" t="s">
        <v>552</v>
      </c>
      <c r="AV73" s="1" t="s">
        <v>48</v>
      </c>
      <c r="AW73" s="1" t="s">
        <v>51</v>
      </c>
      <c r="AX73" s="1" t="s">
        <v>553</v>
      </c>
      <c r="AY73" s="1" t="s">
        <v>554</v>
      </c>
      <c r="AZ73" s="1" t="s">
        <v>554</v>
      </c>
      <c r="BA73" s="1" t="s">
        <v>118</v>
      </c>
      <c r="BB73" s="1" t="s">
        <v>52</v>
      </c>
      <c r="BC73" s="1" t="s">
        <v>120</v>
      </c>
      <c r="BD73" s="1" t="s">
        <v>53</v>
      </c>
      <c r="BE73" s="1" t="s">
        <v>54</v>
      </c>
      <c r="BF73" s="1" t="s">
        <v>48</v>
      </c>
      <c r="BG73" s="1" t="s">
        <v>119</v>
      </c>
    </row>
    <row r="74" spans="2:59" x14ac:dyDescent="0.25">
      <c r="B74" s="23">
        <f t="shared" si="34"/>
        <v>70</v>
      </c>
      <c r="C74" s="23" t="str">
        <f t="shared" si="19"/>
        <v>LHR</v>
      </c>
      <c r="D74" s="23" t="str">
        <f t="shared" si="20"/>
        <v>2025-08-28</v>
      </c>
      <c r="E74" s="23" t="str">
        <f t="shared" si="21"/>
        <v>99431913825</v>
      </c>
      <c r="F74" s="23" t="str">
        <f t="shared" si="22"/>
        <v>PGB250002157</v>
      </c>
      <c r="G74" s="23" t="str">
        <f t="shared" si="23"/>
        <v>허재원</v>
      </c>
      <c r="H74" s="23" t="str">
        <f t="shared" si="24"/>
        <v>일반(목록배제,Normal-Manifest Exception)</v>
      </c>
      <c r="I74" s="23">
        <f t="shared" si="25"/>
        <v>62.2</v>
      </c>
      <c r="J74" s="23">
        <f t="shared" si="26"/>
        <v>1</v>
      </c>
      <c r="K74" s="49">
        <f t="shared" si="27"/>
        <v>0.25</v>
      </c>
      <c r="L74" s="49">
        <f t="shared" si="28"/>
        <v>0.5</v>
      </c>
      <c r="M74" s="49">
        <f t="shared" si="29"/>
        <v>0.5</v>
      </c>
      <c r="N74" s="49">
        <f t="shared" si="30"/>
        <v>0.5</v>
      </c>
      <c r="O74" s="30" t="str">
        <f t="shared" si="31"/>
        <v>PGB250002157</v>
      </c>
      <c r="P74" s="55">
        <f t="shared" si="35"/>
        <v>9890</v>
      </c>
      <c r="Q74" s="56">
        <f t="shared" si="36"/>
        <v>4870</v>
      </c>
      <c r="R74" s="57">
        <f>VLOOKUP(H74,MAPPING!$B$3:$D$10,3,0)</f>
        <v>1500</v>
      </c>
      <c r="S74" s="57">
        <f>(IF(VLOOKUP(VLOOKUP(AM74,MAPPING!$B$13:$D$18,2,1),MAPPING!$C$13:$E$18,2,0)=7000,0,VLOOKUP(VLOOKUP(AM74,MAPPING!$B$13:$D$18,2,1),MAPPING!$C$13:$E$18,2,0)))</f>
        <v>0</v>
      </c>
      <c r="T74" s="57">
        <f t="shared" si="33"/>
        <v>0</v>
      </c>
      <c r="U74" s="56">
        <f>(J74*VLOOKUP(M74/J74,MAPPING!$B$20:$C$27,2,10))</f>
        <v>0</v>
      </c>
      <c r="V74" s="53">
        <v>0</v>
      </c>
      <c r="W74" s="56">
        <v>0</v>
      </c>
      <c r="X74" s="56">
        <f t="shared" si="32"/>
        <v>16260</v>
      </c>
      <c r="Z74" s="1" t="s">
        <v>555</v>
      </c>
      <c r="AA74" s="1" t="s">
        <v>115</v>
      </c>
      <c r="AB74" s="1" t="s">
        <v>556</v>
      </c>
      <c r="AC74" s="1" t="s">
        <v>557</v>
      </c>
      <c r="AD74" s="1" t="s">
        <v>522</v>
      </c>
      <c r="AE74" s="1" t="s">
        <v>523</v>
      </c>
      <c r="AF74" s="161">
        <v>16009</v>
      </c>
      <c r="AG74" s="1" t="s">
        <v>48</v>
      </c>
      <c r="AH74" s="27">
        <v>1</v>
      </c>
      <c r="AI74" s="28">
        <v>0.25</v>
      </c>
      <c r="AJ74" s="28">
        <v>0.5</v>
      </c>
      <c r="AK74" s="28">
        <v>0.5</v>
      </c>
      <c r="AL74" s="1" t="s">
        <v>55</v>
      </c>
      <c r="AM74" s="28">
        <v>62.2</v>
      </c>
      <c r="AN74" s="1" t="s">
        <v>50</v>
      </c>
      <c r="AO74" s="1" t="s">
        <v>50</v>
      </c>
      <c r="AP74" s="1" t="s">
        <v>50</v>
      </c>
      <c r="AQ74" s="1" t="s">
        <v>50</v>
      </c>
      <c r="AR74" s="1" t="s">
        <v>50</v>
      </c>
      <c r="AS74" s="1" t="s">
        <v>116</v>
      </c>
      <c r="AT74" s="1" t="s">
        <v>117</v>
      </c>
      <c r="AU74" s="1" t="s">
        <v>524</v>
      </c>
      <c r="AV74" s="1" t="s">
        <v>48</v>
      </c>
      <c r="AW74" s="1" t="s">
        <v>51</v>
      </c>
      <c r="AX74" s="1" t="s">
        <v>558</v>
      </c>
      <c r="AY74" s="1" t="s">
        <v>559</v>
      </c>
      <c r="AZ74" s="1" t="s">
        <v>559</v>
      </c>
      <c r="BA74" s="1" t="s">
        <v>118</v>
      </c>
      <c r="BB74" s="1" t="s">
        <v>157</v>
      </c>
      <c r="BC74" s="1" t="s">
        <v>120</v>
      </c>
      <c r="BD74" s="1" t="s">
        <v>53</v>
      </c>
      <c r="BE74" s="1" t="s">
        <v>54</v>
      </c>
      <c r="BF74" s="1" t="s">
        <v>48</v>
      </c>
      <c r="BG74" s="1" t="s">
        <v>119</v>
      </c>
    </row>
    <row r="75" spans="2:59" x14ac:dyDescent="0.25">
      <c r="B75" s="23">
        <f t="shared" si="34"/>
        <v>71</v>
      </c>
      <c r="C75" s="23" t="str">
        <f t="shared" si="19"/>
        <v>LHR</v>
      </c>
      <c r="D75" s="23" t="str">
        <f t="shared" si="20"/>
        <v>2025-08-28</v>
      </c>
      <c r="E75" s="23" t="str">
        <f t="shared" si="21"/>
        <v>99431913825</v>
      </c>
      <c r="F75" s="23" t="str">
        <f t="shared" si="22"/>
        <v>PGB250002153</v>
      </c>
      <c r="G75" s="23" t="str">
        <f t="shared" si="23"/>
        <v>백진욱</v>
      </c>
      <c r="H75" s="23" t="str">
        <f t="shared" si="24"/>
        <v>간이(Simple)</v>
      </c>
      <c r="I75" s="23">
        <f t="shared" si="25"/>
        <v>232.48</v>
      </c>
      <c r="J75" s="23">
        <f t="shared" si="26"/>
        <v>1</v>
      </c>
      <c r="K75" s="49">
        <f t="shared" si="27"/>
        <v>1</v>
      </c>
      <c r="L75" s="49">
        <f t="shared" si="28"/>
        <v>1.9</v>
      </c>
      <c r="M75" s="49">
        <f t="shared" si="29"/>
        <v>1.9</v>
      </c>
      <c r="N75" s="49">
        <f t="shared" si="30"/>
        <v>2</v>
      </c>
      <c r="O75" s="30" t="str">
        <f t="shared" si="31"/>
        <v>PGB250002153</v>
      </c>
      <c r="P75" s="55">
        <f t="shared" si="35"/>
        <v>18410</v>
      </c>
      <c r="Q75" s="56">
        <f t="shared" si="36"/>
        <v>4870</v>
      </c>
      <c r="R75" s="57">
        <f>VLOOKUP(H75,MAPPING!$B$3:$D$10,3,0)</f>
        <v>1500</v>
      </c>
      <c r="S75" s="57">
        <f>(IF(VLOOKUP(VLOOKUP(AM75,MAPPING!$B$13:$D$18,2,1),MAPPING!$C$13:$E$18,2,0)=7000,0,VLOOKUP(VLOOKUP(AM75,MAPPING!$B$13:$D$18,2,1),MAPPING!$C$13:$E$18,2,0)))</f>
        <v>0</v>
      </c>
      <c r="T75" s="57">
        <f t="shared" si="33"/>
        <v>0</v>
      </c>
      <c r="U75" s="56">
        <f>(J75*VLOOKUP(M75/J75,MAPPING!$B$20:$C$27,2,10))</f>
        <v>0</v>
      </c>
      <c r="V75" s="53">
        <v>0</v>
      </c>
      <c r="W75" s="56">
        <v>0</v>
      </c>
      <c r="X75" s="56">
        <f t="shared" si="32"/>
        <v>24780</v>
      </c>
      <c r="Z75" s="1" t="s">
        <v>555</v>
      </c>
      <c r="AA75" s="1" t="s">
        <v>115</v>
      </c>
      <c r="AB75" s="1" t="s">
        <v>556</v>
      </c>
      <c r="AC75" s="1" t="s">
        <v>560</v>
      </c>
      <c r="AD75" s="1" t="s">
        <v>482</v>
      </c>
      <c r="AE75" s="1" t="s">
        <v>483</v>
      </c>
      <c r="AF75" s="161">
        <v>38479</v>
      </c>
      <c r="AG75" s="1" t="s">
        <v>48</v>
      </c>
      <c r="AH75" s="27">
        <v>1</v>
      </c>
      <c r="AI75" s="28">
        <v>1</v>
      </c>
      <c r="AJ75" s="28">
        <v>1.9</v>
      </c>
      <c r="AK75" s="28">
        <v>1.9</v>
      </c>
      <c r="AL75" s="1" t="s">
        <v>57</v>
      </c>
      <c r="AM75" s="28">
        <v>232.48</v>
      </c>
      <c r="AN75" s="1" t="s">
        <v>50</v>
      </c>
      <c r="AO75" s="1" t="s">
        <v>50</v>
      </c>
      <c r="AP75" s="1" t="s">
        <v>50</v>
      </c>
      <c r="AQ75" s="1" t="s">
        <v>50</v>
      </c>
      <c r="AR75" s="1" t="s">
        <v>50</v>
      </c>
      <c r="AS75" s="1" t="s">
        <v>116</v>
      </c>
      <c r="AT75" s="1" t="s">
        <v>117</v>
      </c>
      <c r="AU75" s="1" t="s">
        <v>561</v>
      </c>
      <c r="AV75" s="1" t="s">
        <v>48</v>
      </c>
      <c r="AW75" s="1" t="s">
        <v>51</v>
      </c>
      <c r="AX75" s="1" t="s">
        <v>562</v>
      </c>
      <c r="AY75" s="1" t="s">
        <v>563</v>
      </c>
      <c r="AZ75" s="1" t="s">
        <v>563</v>
      </c>
      <c r="BA75" s="1" t="s">
        <v>118</v>
      </c>
      <c r="BB75" s="1" t="s">
        <v>157</v>
      </c>
      <c r="BC75" s="1" t="s">
        <v>120</v>
      </c>
      <c r="BD75" s="1" t="s">
        <v>53</v>
      </c>
      <c r="BE75" s="1" t="s">
        <v>54</v>
      </c>
      <c r="BF75" s="1" t="s">
        <v>48</v>
      </c>
      <c r="BG75" s="1" t="s">
        <v>119</v>
      </c>
    </row>
    <row r="76" spans="2:59" x14ac:dyDescent="0.25">
      <c r="B76" s="23">
        <f t="shared" si="34"/>
        <v>72</v>
      </c>
      <c r="C76" s="23" t="str">
        <f t="shared" si="19"/>
        <v>LHR</v>
      </c>
      <c r="D76" s="23" t="str">
        <f t="shared" si="20"/>
        <v>2025-08-28</v>
      </c>
      <c r="E76" s="23" t="str">
        <f t="shared" si="21"/>
        <v>99431913825</v>
      </c>
      <c r="F76" s="23" t="str">
        <f t="shared" si="22"/>
        <v>PGB250002154</v>
      </c>
      <c r="G76" s="23" t="str">
        <f t="shared" si="23"/>
        <v>김태광</v>
      </c>
      <c r="H76" s="23" t="str">
        <f t="shared" si="24"/>
        <v>목록(Manifest)</v>
      </c>
      <c r="I76" s="23">
        <f t="shared" si="25"/>
        <v>46</v>
      </c>
      <c r="J76" s="23">
        <f t="shared" si="26"/>
        <v>1</v>
      </c>
      <c r="K76" s="49">
        <f t="shared" si="27"/>
        <v>2.5</v>
      </c>
      <c r="L76" s="49">
        <f t="shared" si="28"/>
        <v>0.2</v>
      </c>
      <c r="M76" s="49">
        <f t="shared" si="29"/>
        <v>2.5</v>
      </c>
      <c r="N76" s="49">
        <f t="shared" si="30"/>
        <v>2.5</v>
      </c>
      <c r="O76" s="30" t="str">
        <f t="shared" si="31"/>
        <v>PGB250002154</v>
      </c>
      <c r="P76" s="55">
        <f t="shared" si="35"/>
        <v>21250</v>
      </c>
      <c r="Q76" s="56">
        <f t="shared" si="36"/>
        <v>4870</v>
      </c>
      <c r="R76" s="57">
        <f>VLOOKUP(H76,MAPPING!$B$3:$D$10,3,0)</f>
        <v>0</v>
      </c>
      <c r="S76" s="57">
        <f>(IF(VLOOKUP(VLOOKUP(AM76,MAPPING!$B$13:$D$18,2,1),MAPPING!$C$13:$E$18,2,0)=7000,0,VLOOKUP(VLOOKUP(AM76,MAPPING!$B$13:$D$18,2,1),MAPPING!$C$13:$E$18,2,0)))</f>
        <v>0</v>
      </c>
      <c r="T76" s="57">
        <f t="shared" si="33"/>
        <v>0</v>
      </c>
      <c r="U76" s="56">
        <f>(J76*VLOOKUP(M76/J76,MAPPING!$B$20:$C$27,2,10))</f>
        <v>550</v>
      </c>
      <c r="V76" s="53">
        <v>0</v>
      </c>
      <c r="W76" s="56">
        <v>0</v>
      </c>
      <c r="X76" s="56">
        <f t="shared" si="32"/>
        <v>26670</v>
      </c>
      <c r="Z76" s="1" t="s">
        <v>555</v>
      </c>
      <c r="AA76" s="1" t="s">
        <v>115</v>
      </c>
      <c r="AB76" s="1" t="s">
        <v>556</v>
      </c>
      <c r="AC76" s="1" t="s">
        <v>564</v>
      </c>
      <c r="AD76" s="1" t="s">
        <v>565</v>
      </c>
      <c r="AE76" s="1" t="s">
        <v>566</v>
      </c>
      <c r="AF76" s="161">
        <v>13558</v>
      </c>
      <c r="AG76" s="1" t="s">
        <v>48</v>
      </c>
      <c r="AH76" s="27">
        <v>1</v>
      </c>
      <c r="AI76" s="28">
        <v>2.5</v>
      </c>
      <c r="AJ76" s="28">
        <v>0.2</v>
      </c>
      <c r="AK76" s="28">
        <v>2.5</v>
      </c>
      <c r="AL76" s="1" t="s">
        <v>49</v>
      </c>
      <c r="AM76" s="28">
        <v>46</v>
      </c>
      <c r="AN76" s="1" t="s">
        <v>50</v>
      </c>
      <c r="AO76" s="1" t="s">
        <v>50</v>
      </c>
      <c r="AP76" s="1" t="s">
        <v>50</v>
      </c>
      <c r="AQ76" s="1" t="s">
        <v>50</v>
      </c>
      <c r="AR76" s="1" t="s">
        <v>50</v>
      </c>
      <c r="AS76" s="1" t="s">
        <v>116</v>
      </c>
      <c r="AT76" s="1" t="s">
        <v>117</v>
      </c>
      <c r="AU76" s="1" t="s">
        <v>567</v>
      </c>
      <c r="AV76" s="1" t="s">
        <v>48</v>
      </c>
      <c r="AW76" s="1" t="s">
        <v>51</v>
      </c>
      <c r="AX76" s="1" t="s">
        <v>568</v>
      </c>
      <c r="AY76" s="1" t="s">
        <v>569</v>
      </c>
      <c r="AZ76" s="1" t="s">
        <v>569</v>
      </c>
      <c r="BA76" s="1" t="s">
        <v>118</v>
      </c>
      <c r="BB76" s="1" t="s">
        <v>157</v>
      </c>
      <c r="BC76" s="1" t="s">
        <v>120</v>
      </c>
      <c r="BD76" s="1" t="s">
        <v>53</v>
      </c>
      <c r="BE76" s="1" t="s">
        <v>54</v>
      </c>
      <c r="BF76" s="1" t="s">
        <v>48</v>
      </c>
      <c r="BG76" s="1" t="s">
        <v>119</v>
      </c>
    </row>
    <row r="77" spans="2:59" x14ac:dyDescent="0.25">
      <c r="B77" s="23">
        <f t="shared" si="34"/>
        <v>73</v>
      </c>
      <c r="C77" s="23" t="str">
        <f t="shared" si="19"/>
        <v>LHR</v>
      </c>
      <c r="D77" s="23" t="str">
        <f t="shared" si="20"/>
        <v>2025-08-28</v>
      </c>
      <c r="E77" s="23" t="str">
        <f t="shared" si="21"/>
        <v>99431913825</v>
      </c>
      <c r="F77" s="23" t="str">
        <f t="shared" si="22"/>
        <v>PGB250002155</v>
      </c>
      <c r="G77" s="23" t="str">
        <f t="shared" si="23"/>
        <v>서경택</v>
      </c>
      <c r="H77" s="23" t="str">
        <f t="shared" si="24"/>
        <v>일반(목록배제,Normal-Manifest Exception)</v>
      </c>
      <c r="I77" s="23">
        <f t="shared" si="25"/>
        <v>72.62</v>
      </c>
      <c r="J77" s="23">
        <f t="shared" si="26"/>
        <v>1</v>
      </c>
      <c r="K77" s="49">
        <f t="shared" si="27"/>
        <v>2</v>
      </c>
      <c r="L77" s="49">
        <f t="shared" si="28"/>
        <v>1.7</v>
      </c>
      <c r="M77" s="49">
        <f t="shared" si="29"/>
        <v>2</v>
      </c>
      <c r="N77" s="49">
        <f t="shared" si="30"/>
        <v>2</v>
      </c>
      <c r="O77" s="30" t="str">
        <f t="shared" si="31"/>
        <v>PGB250002155</v>
      </c>
      <c r="P77" s="55">
        <f t="shared" si="35"/>
        <v>18410</v>
      </c>
      <c r="Q77" s="56">
        <f t="shared" si="36"/>
        <v>4870</v>
      </c>
      <c r="R77" s="57">
        <f>VLOOKUP(H77,MAPPING!$B$3:$D$10,3,0)</f>
        <v>1500</v>
      </c>
      <c r="S77" s="57">
        <f>(IF(VLOOKUP(VLOOKUP(AM77,MAPPING!$B$13:$D$18,2,1),MAPPING!$C$13:$E$18,2,0)=7000,0,VLOOKUP(VLOOKUP(AM77,MAPPING!$B$13:$D$18,2,1),MAPPING!$C$13:$E$18,2,0)))</f>
        <v>0</v>
      </c>
      <c r="T77" s="57">
        <f t="shared" si="33"/>
        <v>0</v>
      </c>
      <c r="U77" s="56">
        <f>(J77*VLOOKUP(M77/J77,MAPPING!$B$20:$C$27,2,10))</f>
        <v>0</v>
      </c>
      <c r="V77" s="53">
        <v>0</v>
      </c>
      <c r="W77" s="56">
        <v>0</v>
      </c>
      <c r="X77" s="56">
        <f t="shared" si="32"/>
        <v>24780</v>
      </c>
      <c r="Z77" s="1" t="s">
        <v>555</v>
      </c>
      <c r="AA77" s="1" t="s">
        <v>115</v>
      </c>
      <c r="AB77" s="1" t="s">
        <v>556</v>
      </c>
      <c r="AC77" s="1" t="s">
        <v>570</v>
      </c>
      <c r="AD77" s="1" t="s">
        <v>571</v>
      </c>
      <c r="AE77" s="1" t="s">
        <v>572</v>
      </c>
      <c r="AF77" s="161">
        <v>6228</v>
      </c>
      <c r="AG77" s="1" t="s">
        <v>48</v>
      </c>
      <c r="AH77" s="27">
        <v>1</v>
      </c>
      <c r="AI77" s="28">
        <v>2</v>
      </c>
      <c r="AJ77" s="28">
        <v>1.7</v>
      </c>
      <c r="AK77" s="28">
        <v>2</v>
      </c>
      <c r="AL77" s="1" t="s">
        <v>55</v>
      </c>
      <c r="AM77" s="28">
        <v>72.62</v>
      </c>
      <c r="AN77" s="1" t="s">
        <v>50</v>
      </c>
      <c r="AO77" s="1" t="s">
        <v>50</v>
      </c>
      <c r="AP77" s="1" t="s">
        <v>50</v>
      </c>
      <c r="AQ77" s="1" t="s">
        <v>50</v>
      </c>
      <c r="AR77" s="1" t="s">
        <v>50</v>
      </c>
      <c r="AS77" s="1" t="s">
        <v>116</v>
      </c>
      <c r="AT77" s="1" t="s">
        <v>117</v>
      </c>
      <c r="AU77" s="1" t="s">
        <v>573</v>
      </c>
      <c r="AV77" s="1" t="s">
        <v>48</v>
      </c>
      <c r="AW77" s="1" t="s">
        <v>51</v>
      </c>
      <c r="AX77" s="1" t="s">
        <v>574</v>
      </c>
      <c r="AY77" s="1" t="s">
        <v>575</v>
      </c>
      <c r="AZ77" s="1" t="s">
        <v>575</v>
      </c>
      <c r="BA77" s="1" t="s">
        <v>118</v>
      </c>
      <c r="BB77" s="1" t="s">
        <v>157</v>
      </c>
      <c r="BC77" s="1" t="s">
        <v>120</v>
      </c>
      <c r="BD77" s="1" t="s">
        <v>53</v>
      </c>
      <c r="BE77" s="1" t="s">
        <v>54</v>
      </c>
      <c r="BF77" s="1" t="s">
        <v>48</v>
      </c>
      <c r="BG77" s="1" t="s">
        <v>119</v>
      </c>
    </row>
    <row r="78" spans="2:59" x14ac:dyDescent="0.25">
      <c r="B78" s="23">
        <f t="shared" si="34"/>
        <v>74</v>
      </c>
      <c r="C78" s="23" t="str">
        <f t="shared" si="19"/>
        <v>LHR</v>
      </c>
      <c r="D78" s="23" t="str">
        <f t="shared" si="20"/>
        <v>2025-08-28</v>
      </c>
      <c r="E78" s="23" t="str">
        <f t="shared" si="21"/>
        <v>99431913825</v>
      </c>
      <c r="F78" s="23" t="str">
        <f t="shared" si="22"/>
        <v>PGB250002156</v>
      </c>
      <c r="G78" s="23" t="str">
        <f t="shared" si="23"/>
        <v>원성용</v>
      </c>
      <c r="H78" s="23" t="str">
        <f t="shared" si="24"/>
        <v>간이(Simple)</v>
      </c>
      <c r="I78" s="23">
        <f t="shared" si="25"/>
        <v>233.14</v>
      </c>
      <c r="J78" s="23">
        <f t="shared" si="26"/>
        <v>1</v>
      </c>
      <c r="K78" s="49">
        <f t="shared" si="27"/>
        <v>1</v>
      </c>
      <c r="L78" s="49">
        <f t="shared" si="28"/>
        <v>0.2</v>
      </c>
      <c r="M78" s="49">
        <f t="shared" si="29"/>
        <v>1</v>
      </c>
      <c r="N78" s="49">
        <f t="shared" si="30"/>
        <v>1</v>
      </c>
      <c r="O78" s="30" t="str">
        <f t="shared" si="31"/>
        <v>PGB250002156</v>
      </c>
      <c r="P78" s="55">
        <f t="shared" si="35"/>
        <v>12730</v>
      </c>
      <c r="Q78" s="56">
        <f t="shared" si="36"/>
        <v>4870</v>
      </c>
      <c r="R78" s="57">
        <f>VLOOKUP(H78,MAPPING!$B$3:$D$10,3,0)</f>
        <v>1500</v>
      </c>
      <c r="S78" s="57">
        <f>(IF(VLOOKUP(VLOOKUP(AM78,MAPPING!$B$13:$D$18,2,1),MAPPING!$C$13:$E$18,2,0)=7000,0,VLOOKUP(VLOOKUP(AM78,MAPPING!$B$13:$D$18,2,1),MAPPING!$C$13:$E$18,2,0)))</f>
        <v>0</v>
      </c>
      <c r="T78" s="57">
        <f t="shared" si="33"/>
        <v>0</v>
      </c>
      <c r="U78" s="56">
        <f>(J78*VLOOKUP(M78/J78,MAPPING!$B$20:$C$27,2,10))</f>
        <v>0</v>
      </c>
      <c r="V78" s="53">
        <v>0</v>
      </c>
      <c r="W78" s="56">
        <v>0</v>
      </c>
      <c r="X78" s="56">
        <f t="shared" si="32"/>
        <v>19100</v>
      </c>
      <c r="Z78" s="1" t="s">
        <v>555</v>
      </c>
      <c r="AA78" s="1" t="s">
        <v>115</v>
      </c>
      <c r="AB78" s="1" t="s">
        <v>556</v>
      </c>
      <c r="AC78" s="1" t="s">
        <v>576</v>
      </c>
      <c r="AD78" s="1" t="s">
        <v>577</v>
      </c>
      <c r="AE78" s="1" t="s">
        <v>578</v>
      </c>
      <c r="AF78" s="161">
        <v>21677</v>
      </c>
      <c r="AG78" s="1" t="s">
        <v>48</v>
      </c>
      <c r="AH78" s="27">
        <v>1</v>
      </c>
      <c r="AI78" s="28">
        <v>1</v>
      </c>
      <c r="AJ78" s="28">
        <v>0.2</v>
      </c>
      <c r="AK78" s="28">
        <v>1</v>
      </c>
      <c r="AL78" s="1" t="s">
        <v>57</v>
      </c>
      <c r="AM78" s="28">
        <v>233.14</v>
      </c>
      <c r="AN78" s="1" t="s">
        <v>50</v>
      </c>
      <c r="AO78" s="1" t="s">
        <v>50</v>
      </c>
      <c r="AP78" s="1" t="s">
        <v>50</v>
      </c>
      <c r="AQ78" s="1" t="s">
        <v>50</v>
      </c>
      <c r="AR78" s="1" t="s">
        <v>48</v>
      </c>
      <c r="AS78" s="1" t="s">
        <v>116</v>
      </c>
      <c r="AT78" s="1" t="s">
        <v>117</v>
      </c>
      <c r="AU78" s="1" t="s">
        <v>579</v>
      </c>
      <c r="AV78" s="1" t="s">
        <v>48</v>
      </c>
      <c r="AW78" s="1" t="s">
        <v>51</v>
      </c>
      <c r="AX78" s="1" t="s">
        <v>580</v>
      </c>
      <c r="AY78" s="1" t="s">
        <v>581</v>
      </c>
      <c r="AZ78" s="1" t="s">
        <v>581</v>
      </c>
      <c r="BA78" s="1" t="s">
        <v>118</v>
      </c>
      <c r="BB78" s="1" t="s">
        <v>157</v>
      </c>
      <c r="BC78" s="1" t="s">
        <v>120</v>
      </c>
      <c r="BD78" s="1" t="s">
        <v>53</v>
      </c>
      <c r="BE78" s="1" t="s">
        <v>54</v>
      </c>
      <c r="BF78" s="1" t="s">
        <v>48</v>
      </c>
      <c r="BG78" s="1" t="s">
        <v>119</v>
      </c>
    </row>
    <row r="79" spans="2:59" x14ac:dyDescent="0.25">
      <c r="B79" s="23">
        <f t="shared" si="34"/>
        <v>75</v>
      </c>
      <c r="C79" s="23" t="str">
        <f t="shared" si="19"/>
        <v>LHR</v>
      </c>
      <c r="D79" s="23" t="str">
        <f t="shared" si="20"/>
        <v>2025-08-31</v>
      </c>
      <c r="E79" s="23" t="str">
        <f t="shared" si="21"/>
        <v>99431913836</v>
      </c>
      <c r="F79" s="23" t="str">
        <f t="shared" si="22"/>
        <v>PGB250002177</v>
      </c>
      <c r="G79" s="23" t="str">
        <f t="shared" si="23"/>
        <v>박종수</v>
      </c>
      <c r="H79" s="23" t="str">
        <f t="shared" si="24"/>
        <v>목록(Manifest)</v>
      </c>
      <c r="I79" s="23">
        <f t="shared" si="25"/>
        <v>67.400000000000006</v>
      </c>
      <c r="J79" s="23">
        <f t="shared" si="26"/>
        <v>1</v>
      </c>
      <c r="K79" s="49">
        <f t="shared" si="27"/>
        <v>7</v>
      </c>
      <c r="L79" s="49">
        <f t="shared" si="28"/>
        <v>3.9</v>
      </c>
      <c r="M79" s="49">
        <f t="shared" si="29"/>
        <v>7</v>
      </c>
      <c r="N79" s="49">
        <f t="shared" si="30"/>
        <v>7</v>
      </c>
      <c r="O79" s="30" t="str">
        <f t="shared" si="31"/>
        <v>PGB250002177</v>
      </c>
      <c r="P79" s="55">
        <f t="shared" si="35"/>
        <v>46810</v>
      </c>
      <c r="Q79" s="56">
        <f t="shared" si="36"/>
        <v>4870</v>
      </c>
      <c r="R79" s="57">
        <f>VLOOKUP(H79,MAPPING!$B$3:$D$10,3,0)</f>
        <v>0</v>
      </c>
      <c r="S79" s="57">
        <f>(IF(VLOOKUP(VLOOKUP(AM79,MAPPING!$B$13:$D$18,2,1),MAPPING!$C$13:$E$18,2,0)=7000,0,VLOOKUP(VLOOKUP(AM79,MAPPING!$B$13:$D$18,2,1),MAPPING!$C$13:$E$18,2,0)))</f>
        <v>0</v>
      </c>
      <c r="T79" s="57">
        <f t="shared" si="33"/>
        <v>0</v>
      </c>
      <c r="U79" s="56">
        <f>(J79*VLOOKUP(M79/J79,MAPPING!$B$20:$C$27,2,10))</f>
        <v>1200</v>
      </c>
      <c r="V79" s="53">
        <v>0</v>
      </c>
      <c r="W79" s="56">
        <v>0</v>
      </c>
      <c r="X79" s="56">
        <f t="shared" si="32"/>
        <v>52880</v>
      </c>
      <c r="Z79" s="1" t="s">
        <v>582</v>
      </c>
      <c r="AA79" s="1" t="s">
        <v>115</v>
      </c>
      <c r="AB79" s="1" t="s">
        <v>583</v>
      </c>
      <c r="AC79" s="1" t="s">
        <v>584</v>
      </c>
      <c r="AD79" s="1" t="s">
        <v>585</v>
      </c>
      <c r="AE79" s="1" t="s">
        <v>586</v>
      </c>
      <c r="AF79" s="161">
        <v>26441</v>
      </c>
      <c r="AG79" s="1" t="s">
        <v>48</v>
      </c>
      <c r="AH79" s="27">
        <v>1</v>
      </c>
      <c r="AI79" s="28">
        <v>7</v>
      </c>
      <c r="AJ79" s="28">
        <v>3.9</v>
      </c>
      <c r="AK79" s="28">
        <v>7</v>
      </c>
      <c r="AL79" s="1" t="s">
        <v>49</v>
      </c>
      <c r="AM79" s="28">
        <v>67.400000000000006</v>
      </c>
      <c r="AN79" s="1" t="s">
        <v>48</v>
      </c>
      <c r="AO79" s="1" t="s">
        <v>48</v>
      </c>
      <c r="AP79" s="1" t="s">
        <v>48</v>
      </c>
      <c r="AQ79" s="1" t="s">
        <v>48</v>
      </c>
      <c r="AR79" s="1" t="s">
        <v>48</v>
      </c>
      <c r="AS79" s="1" t="s">
        <v>116</v>
      </c>
      <c r="AT79" s="1" t="s">
        <v>117</v>
      </c>
      <c r="AU79" s="1" t="s">
        <v>587</v>
      </c>
      <c r="AV79" s="1" t="s">
        <v>48</v>
      </c>
      <c r="AW79" s="1" t="s">
        <v>51</v>
      </c>
      <c r="AX79" s="1" t="s">
        <v>588</v>
      </c>
      <c r="AY79" s="1" t="s">
        <v>589</v>
      </c>
      <c r="AZ79" s="1" t="s">
        <v>589</v>
      </c>
      <c r="BA79" s="1" t="s">
        <v>118</v>
      </c>
      <c r="BB79" s="1" t="s">
        <v>48</v>
      </c>
      <c r="BC79" s="1" t="s">
        <v>120</v>
      </c>
      <c r="BD79" s="1" t="s">
        <v>53</v>
      </c>
      <c r="BE79" s="1" t="s">
        <v>54</v>
      </c>
      <c r="BF79" s="1" t="s">
        <v>48</v>
      </c>
      <c r="BG79" s="1" t="s">
        <v>119</v>
      </c>
    </row>
    <row r="80" spans="2:59" x14ac:dyDescent="0.25">
      <c r="B80" s="23">
        <f t="shared" si="34"/>
        <v>76</v>
      </c>
      <c r="C80" s="23" t="str">
        <f t="shared" si="19"/>
        <v>LHR</v>
      </c>
      <c r="D80" s="23" t="str">
        <f t="shared" si="20"/>
        <v>2025-08-31</v>
      </c>
      <c r="E80" s="23" t="str">
        <f t="shared" si="21"/>
        <v>99431913836</v>
      </c>
      <c r="F80" s="23" t="str">
        <f t="shared" si="22"/>
        <v>PGB250002178</v>
      </c>
      <c r="G80" s="23" t="str">
        <f t="shared" si="23"/>
        <v>티엠씨테크</v>
      </c>
      <c r="H80" s="23" t="str">
        <f t="shared" si="24"/>
        <v>간이(Simple)</v>
      </c>
      <c r="I80" s="23">
        <f t="shared" si="25"/>
        <v>354.52</v>
      </c>
      <c r="J80" s="23">
        <f t="shared" si="26"/>
        <v>1</v>
      </c>
      <c r="K80" s="49">
        <f t="shared" si="27"/>
        <v>1</v>
      </c>
      <c r="L80" s="49">
        <f t="shared" si="28"/>
        <v>0.2</v>
      </c>
      <c r="M80" s="49">
        <f t="shared" si="29"/>
        <v>1</v>
      </c>
      <c r="N80" s="49">
        <f t="shared" si="30"/>
        <v>1</v>
      </c>
      <c r="O80" s="30" t="str">
        <f t="shared" si="31"/>
        <v>PGB250002178</v>
      </c>
      <c r="P80" s="55">
        <f t="shared" si="35"/>
        <v>12730</v>
      </c>
      <c r="Q80" s="56">
        <f t="shared" si="36"/>
        <v>4870</v>
      </c>
      <c r="R80" s="57">
        <f>VLOOKUP(H80,MAPPING!$B$3:$D$10,3,0)</f>
        <v>1500</v>
      </c>
      <c r="S80" s="57">
        <f>(IF(VLOOKUP(VLOOKUP(AM80,MAPPING!$B$13:$D$18,2,1),MAPPING!$C$13:$E$18,2,0)=7000,0,VLOOKUP(VLOOKUP(AM80,MAPPING!$B$13:$D$18,2,1),MAPPING!$C$13:$E$18,2,0)))</f>
        <v>0</v>
      </c>
      <c r="T80" s="57">
        <f t="shared" si="33"/>
        <v>0</v>
      </c>
      <c r="U80" s="56">
        <f>(J80*VLOOKUP(M80/J80,MAPPING!$B$20:$C$27,2,10))</f>
        <v>0</v>
      </c>
      <c r="V80" s="53">
        <v>0</v>
      </c>
      <c r="W80" s="56">
        <v>0</v>
      </c>
      <c r="X80" s="56">
        <f t="shared" si="32"/>
        <v>19100</v>
      </c>
      <c r="Z80" s="1" t="s">
        <v>582</v>
      </c>
      <c r="AA80" s="1" t="s">
        <v>115</v>
      </c>
      <c r="AB80" s="1" t="s">
        <v>583</v>
      </c>
      <c r="AC80" s="1" t="s">
        <v>590</v>
      </c>
      <c r="AD80" s="1" t="s">
        <v>136</v>
      </c>
      <c r="AE80" s="1" t="s">
        <v>140</v>
      </c>
      <c r="AF80" s="161">
        <v>18542</v>
      </c>
      <c r="AG80" s="1" t="s">
        <v>130</v>
      </c>
      <c r="AH80" s="27">
        <v>1</v>
      </c>
      <c r="AI80" s="28">
        <v>1</v>
      </c>
      <c r="AJ80" s="28">
        <v>0.2</v>
      </c>
      <c r="AK80" s="28">
        <v>1</v>
      </c>
      <c r="AL80" s="1" t="s">
        <v>57</v>
      </c>
      <c r="AM80" s="28">
        <v>354.52</v>
      </c>
      <c r="AN80" s="1" t="s">
        <v>48</v>
      </c>
      <c r="AO80" s="1" t="s">
        <v>48</v>
      </c>
      <c r="AP80" s="1" t="s">
        <v>48</v>
      </c>
      <c r="AQ80" s="1" t="s">
        <v>48</v>
      </c>
      <c r="AR80" s="1" t="s">
        <v>48</v>
      </c>
      <c r="AS80" s="1" t="s">
        <v>116</v>
      </c>
      <c r="AT80" s="1" t="s">
        <v>117</v>
      </c>
      <c r="AU80" s="1" t="s">
        <v>591</v>
      </c>
      <c r="AV80" s="1" t="s">
        <v>48</v>
      </c>
      <c r="AW80" s="1" t="s">
        <v>51</v>
      </c>
      <c r="AX80" s="1" t="s">
        <v>592</v>
      </c>
      <c r="AY80" s="1" t="s">
        <v>593</v>
      </c>
      <c r="AZ80" s="1" t="s">
        <v>593</v>
      </c>
      <c r="BA80" s="1" t="s">
        <v>118</v>
      </c>
      <c r="BB80" s="1" t="s">
        <v>48</v>
      </c>
      <c r="BC80" s="1" t="s">
        <v>120</v>
      </c>
      <c r="BD80" s="1" t="s">
        <v>53</v>
      </c>
      <c r="BE80" s="1" t="s">
        <v>54</v>
      </c>
      <c r="BF80" s="1" t="s">
        <v>48</v>
      </c>
      <c r="BG80" s="1" t="s">
        <v>119</v>
      </c>
    </row>
    <row r="81" spans="2:59" x14ac:dyDescent="0.25">
      <c r="B81" s="23">
        <f t="shared" si="34"/>
        <v>77</v>
      </c>
      <c r="C81" s="23" t="str">
        <f t="shared" si="19"/>
        <v>LHR</v>
      </c>
      <c r="D81" s="23" t="str">
        <f t="shared" si="20"/>
        <v>2025-08-31</v>
      </c>
      <c r="E81" s="23" t="str">
        <f t="shared" si="21"/>
        <v>99431913836</v>
      </c>
      <c r="F81" s="23" t="str">
        <f t="shared" si="22"/>
        <v>PGB250002179</v>
      </c>
      <c r="G81" s="23" t="str">
        <f t="shared" si="23"/>
        <v>신평호</v>
      </c>
      <c r="H81" s="23" t="str">
        <f t="shared" si="24"/>
        <v>목록(Manifest)</v>
      </c>
      <c r="I81" s="23">
        <f t="shared" si="25"/>
        <v>80.23</v>
      </c>
      <c r="J81" s="23">
        <f t="shared" si="26"/>
        <v>1</v>
      </c>
      <c r="K81" s="49">
        <f t="shared" si="27"/>
        <v>1</v>
      </c>
      <c r="L81" s="49">
        <f t="shared" si="28"/>
        <v>0.2</v>
      </c>
      <c r="M81" s="49">
        <f t="shared" si="29"/>
        <v>1</v>
      </c>
      <c r="N81" s="49">
        <f t="shared" si="30"/>
        <v>1</v>
      </c>
      <c r="O81" s="30" t="str">
        <f t="shared" si="31"/>
        <v>PGB250002179</v>
      </c>
      <c r="P81" s="55">
        <f t="shared" si="35"/>
        <v>12730</v>
      </c>
      <c r="Q81" s="56">
        <f t="shared" si="36"/>
        <v>4870</v>
      </c>
      <c r="R81" s="57">
        <f>VLOOKUP(H81,MAPPING!$B$3:$D$10,3,0)</f>
        <v>0</v>
      </c>
      <c r="S81" s="57">
        <f>(IF(VLOOKUP(VLOOKUP(AM81,MAPPING!$B$13:$D$18,2,1),MAPPING!$C$13:$E$18,2,0)=7000,0,VLOOKUP(VLOOKUP(AM81,MAPPING!$B$13:$D$18,2,1),MAPPING!$C$13:$E$18,2,0)))</f>
        <v>0</v>
      </c>
      <c r="T81" s="57">
        <f t="shared" si="33"/>
        <v>0</v>
      </c>
      <c r="U81" s="56">
        <f>(J81*VLOOKUP(M81/J81,MAPPING!$B$20:$C$27,2,10))</f>
        <v>0</v>
      </c>
      <c r="V81" s="53">
        <v>0</v>
      </c>
      <c r="W81" s="56">
        <v>0</v>
      </c>
      <c r="X81" s="56">
        <f t="shared" si="32"/>
        <v>17600</v>
      </c>
      <c r="Z81" s="1" t="s">
        <v>582</v>
      </c>
      <c r="AA81" s="1" t="s">
        <v>115</v>
      </c>
      <c r="AB81" s="1" t="s">
        <v>583</v>
      </c>
      <c r="AC81" s="1" t="s">
        <v>594</v>
      </c>
      <c r="AD81" s="1" t="s">
        <v>595</v>
      </c>
      <c r="AE81" s="1" t="s">
        <v>596</v>
      </c>
      <c r="AF81" s="161">
        <v>14518</v>
      </c>
      <c r="AG81" s="1" t="s">
        <v>48</v>
      </c>
      <c r="AH81" s="27">
        <v>1</v>
      </c>
      <c r="AI81" s="28">
        <v>1</v>
      </c>
      <c r="AJ81" s="28">
        <v>0.2</v>
      </c>
      <c r="AK81" s="28">
        <v>1</v>
      </c>
      <c r="AL81" s="1" t="s">
        <v>49</v>
      </c>
      <c r="AM81" s="28">
        <v>80.23</v>
      </c>
      <c r="AN81" s="1" t="s">
        <v>48</v>
      </c>
      <c r="AO81" s="1" t="s">
        <v>48</v>
      </c>
      <c r="AP81" s="1" t="s">
        <v>48</v>
      </c>
      <c r="AQ81" s="1" t="s">
        <v>48</v>
      </c>
      <c r="AR81" s="1" t="s">
        <v>48</v>
      </c>
      <c r="AS81" s="1" t="s">
        <v>116</v>
      </c>
      <c r="AT81" s="1" t="s">
        <v>117</v>
      </c>
      <c r="AU81" s="1" t="s">
        <v>597</v>
      </c>
      <c r="AV81" s="1" t="s">
        <v>48</v>
      </c>
      <c r="AW81" s="1" t="s">
        <v>51</v>
      </c>
      <c r="AX81" s="1" t="s">
        <v>598</v>
      </c>
      <c r="AY81" s="1" t="s">
        <v>599</v>
      </c>
      <c r="AZ81" s="1" t="s">
        <v>599</v>
      </c>
      <c r="BA81" s="1" t="s">
        <v>118</v>
      </c>
      <c r="BB81" s="1" t="s">
        <v>48</v>
      </c>
      <c r="BC81" s="1" t="s">
        <v>120</v>
      </c>
      <c r="BD81" s="1" t="s">
        <v>53</v>
      </c>
      <c r="BE81" s="1" t="s">
        <v>54</v>
      </c>
      <c r="BF81" s="1" t="s">
        <v>48</v>
      </c>
      <c r="BG81" s="1" t="s">
        <v>119</v>
      </c>
    </row>
    <row r="82" spans="2:59" x14ac:dyDescent="0.25">
      <c r="B82" s="23">
        <f t="shared" si="34"/>
        <v>78</v>
      </c>
      <c r="C82" s="23" t="str">
        <f t="shared" si="19"/>
        <v>LHR</v>
      </c>
      <c r="D82" s="23" t="str">
        <f t="shared" si="20"/>
        <v>2025-08-31</v>
      </c>
      <c r="E82" s="23" t="str">
        <f t="shared" si="21"/>
        <v>99431913836</v>
      </c>
      <c r="F82" s="23" t="str">
        <f t="shared" si="22"/>
        <v>PGB250002180</v>
      </c>
      <c r="G82" s="23" t="str">
        <f t="shared" si="23"/>
        <v>서경택</v>
      </c>
      <c r="H82" s="23" t="str">
        <f t="shared" si="24"/>
        <v>일반(목록배제,Normal-Manifest Exception)</v>
      </c>
      <c r="I82" s="23">
        <f t="shared" si="25"/>
        <v>72.62</v>
      </c>
      <c r="J82" s="23">
        <f t="shared" si="26"/>
        <v>1</v>
      </c>
      <c r="K82" s="49">
        <f t="shared" si="27"/>
        <v>2</v>
      </c>
      <c r="L82" s="49">
        <f t="shared" si="28"/>
        <v>1.7</v>
      </c>
      <c r="M82" s="49">
        <f t="shared" si="29"/>
        <v>2</v>
      </c>
      <c r="N82" s="49">
        <f t="shared" si="30"/>
        <v>2</v>
      </c>
      <c r="O82" s="30" t="str">
        <f t="shared" si="31"/>
        <v>PGB250002180</v>
      </c>
      <c r="P82" s="55">
        <f t="shared" si="35"/>
        <v>18410</v>
      </c>
      <c r="Q82" s="56">
        <f t="shared" si="36"/>
        <v>4870</v>
      </c>
      <c r="R82" s="57">
        <f>VLOOKUP(H82,MAPPING!$B$3:$D$10,3,0)</f>
        <v>1500</v>
      </c>
      <c r="S82" s="57">
        <f>(IF(VLOOKUP(VLOOKUP(AM82,MAPPING!$B$13:$D$18,2,1),MAPPING!$C$13:$E$18,2,0)=7000,0,VLOOKUP(VLOOKUP(AM82,MAPPING!$B$13:$D$18,2,1),MAPPING!$C$13:$E$18,2,0)))</f>
        <v>0</v>
      </c>
      <c r="T82" s="57">
        <f t="shared" si="33"/>
        <v>0</v>
      </c>
      <c r="U82" s="56">
        <f>(J82*VLOOKUP(M82/J82,MAPPING!$B$20:$C$27,2,10))</f>
        <v>0</v>
      </c>
      <c r="V82" s="53">
        <v>0</v>
      </c>
      <c r="W82" s="56">
        <v>0</v>
      </c>
      <c r="X82" s="56">
        <f t="shared" si="32"/>
        <v>24780</v>
      </c>
      <c r="Z82" s="1" t="s">
        <v>582</v>
      </c>
      <c r="AA82" s="1" t="s">
        <v>115</v>
      </c>
      <c r="AB82" s="1" t="s">
        <v>583</v>
      </c>
      <c r="AC82" s="1" t="s">
        <v>600</v>
      </c>
      <c r="AD82" s="1" t="s">
        <v>571</v>
      </c>
      <c r="AE82" s="1" t="s">
        <v>572</v>
      </c>
      <c r="AF82" s="161">
        <v>6228</v>
      </c>
      <c r="AG82" s="1" t="s">
        <v>48</v>
      </c>
      <c r="AH82" s="27">
        <v>1</v>
      </c>
      <c r="AI82" s="28">
        <v>2</v>
      </c>
      <c r="AJ82" s="28">
        <v>1.7</v>
      </c>
      <c r="AK82" s="28">
        <v>2</v>
      </c>
      <c r="AL82" s="1" t="s">
        <v>55</v>
      </c>
      <c r="AM82" s="28">
        <v>72.62</v>
      </c>
      <c r="AN82" s="1" t="s">
        <v>48</v>
      </c>
      <c r="AO82" s="1" t="s">
        <v>48</v>
      </c>
      <c r="AP82" s="1" t="s">
        <v>48</v>
      </c>
      <c r="AQ82" s="1" t="s">
        <v>48</v>
      </c>
      <c r="AR82" s="1" t="s">
        <v>48</v>
      </c>
      <c r="AS82" s="1" t="s">
        <v>116</v>
      </c>
      <c r="AT82" s="1" t="s">
        <v>117</v>
      </c>
      <c r="AU82" s="1" t="s">
        <v>573</v>
      </c>
      <c r="AV82" s="1" t="s">
        <v>48</v>
      </c>
      <c r="AW82" s="1" t="s">
        <v>51</v>
      </c>
      <c r="AX82" s="1" t="s">
        <v>601</v>
      </c>
      <c r="AY82" s="1" t="s">
        <v>602</v>
      </c>
      <c r="AZ82" s="1" t="s">
        <v>602</v>
      </c>
      <c r="BA82" s="1" t="s">
        <v>118</v>
      </c>
      <c r="BB82" s="1" t="s">
        <v>48</v>
      </c>
      <c r="BC82" s="1" t="s">
        <v>120</v>
      </c>
      <c r="BD82" s="1" t="s">
        <v>53</v>
      </c>
      <c r="BE82" s="1" t="s">
        <v>54</v>
      </c>
      <c r="BF82" s="1" t="s">
        <v>48</v>
      </c>
      <c r="BG82" s="1" t="s">
        <v>119</v>
      </c>
    </row>
    <row r="83" spans="2:59" x14ac:dyDescent="0.25">
      <c r="B83" s="23">
        <f t="shared" si="34"/>
        <v>79</v>
      </c>
      <c r="C83" s="23" t="str">
        <f t="shared" si="19"/>
        <v>LHR</v>
      </c>
      <c r="D83" s="23" t="str">
        <f t="shared" si="20"/>
        <v>2025-08-31</v>
      </c>
      <c r="E83" s="23" t="str">
        <f t="shared" si="21"/>
        <v>99431913836</v>
      </c>
      <c r="F83" s="23" t="str">
        <f t="shared" si="22"/>
        <v>PGB250002181</v>
      </c>
      <c r="G83" s="23" t="str">
        <f t="shared" si="23"/>
        <v>이주영</v>
      </c>
      <c r="H83" s="23" t="str">
        <f t="shared" si="24"/>
        <v>간이(Simple)</v>
      </c>
      <c r="I83" s="23">
        <f t="shared" si="25"/>
        <v>208.43</v>
      </c>
      <c r="J83" s="23">
        <f t="shared" si="26"/>
        <v>1</v>
      </c>
      <c r="K83" s="49">
        <f t="shared" si="27"/>
        <v>1</v>
      </c>
      <c r="L83" s="49">
        <f t="shared" si="28"/>
        <v>0.8</v>
      </c>
      <c r="M83" s="49">
        <f t="shared" si="29"/>
        <v>1</v>
      </c>
      <c r="N83" s="49">
        <f t="shared" si="30"/>
        <v>1</v>
      </c>
      <c r="O83" s="30" t="str">
        <f t="shared" si="31"/>
        <v>PGB250002181</v>
      </c>
      <c r="P83" s="55">
        <f t="shared" si="35"/>
        <v>12730</v>
      </c>
      <c r="Q83" s="56">
        <f t="shared" si="36"/>
        <v>4870</v>
      </c>
      <c r="R83" s="57">
        <f>VLOOKUP(H83,MAPPING!$B$3:$D$10,3,0)</f>
        <v>1500</v>
      </c>
      <c r="S83" s="57">
        <f>(IF(VLOOKUP(VLOOKUP(AM83,MAPPING!$B$13:$D$18,2,1),MAPPING!$C$13:$E$18,2,0)=7000,0,VLOOKUP(VLOOKUP(AM83,MAPPING!$B$13:$D$18,2,1),MAPPING!$C$13:$E$18,2,0)))</f>
        <v>0</v>
      </c>
      <c r="T83" s="57">
        <f t="shared" si="33"/>
        <v>0</v>
      </c>
      <c r="U83" s="56">
        <f>(J83*VLOOKUP(M83/J83,MAPPING!$B$20:$C$27,2,10))</f>
        <v>0</v>
      </c>
      <c r="V83" s="53">
        <v>0</v>
      </c>
      <c r="W83" s="56">
        <v>0</v>
      </c>
      <c r="X83" s="56">
        <f t="shared" si="32"/>
        <v>19100</v>
      </c>
      <c r="Z83" s="1" t="s">
        <v>582</v>
      </c>
      <c r="AA83" s="1" t="s">
        <v>115</v>
      </c>
      <c r="AB83" s="1" t="s">
        <v>583</v>
      </c>
      <c r="AC83" s="1" t="s">
        <v>603</v>
      </c>
      <c r="AD83" s="1" t="s">
        <v>169</v>
      </c>
      <c r="AE83" s="1" t="s">
        <v>170</v>
      </c>
      <c r="AF83" s="161">
        <v>13599</v>
      </c>
      <c r="AG83" s="1" t="s">
        <v>48</v>
      </c>
      <c r="AH83" s="27">
        <v>1</v>
      </c>
      <c r="AI83" s="28">
        <v>1</v>
      </c>
      <c r="AJ83" s="28">
        <v>0.8</v>
      </c>
      <c r="AK83" s="28">
        <v>1</v>
      </c>
      <c r="AL83" s="1" t="s">
        <v>57</v>
      </c>
      <c r="AM83" s="28">
        <v>208.43</v>
      </c>
      <c r="AN83" s="1" t="s">
        <v>48</v>
      </c>
      <c r="AO83" s="1" t="s">
        <v>48</v>
      </c>
      <c r="AP83" s="1" t="s">
        <v>48</v>
      </c>
      <c r="AQ83" s="1" t="s">
        <v>48</v>
      </c>
      <c r="AR83" s="1" t="s">
        <v>48</v>
      </c>
      <c r="AS83" s="1" t="s">
        <v>116</v>
      </c>
      <c r="AT83" s="1" t="s">
        <v>117</v>
      </c>
      <c r="AU83" s="1" t="s">
        <v>604</v>
      </c>
      <c r="AV83" s="1" t="s">
        <v>48</v>
      </c>
      <c r="AW83" s="1" t="s">
        <v>51</v>
      </c>
      <c r="AX83" s="1" t="s">
        <v>605</v>
      </c>
      <c r="AY83" s="1" t="s">
        <v>606</v>
      </c>
      <c r="AZ83" s="1" t="s">
        <v>606</v>
      </c>
      <c r="BA83" s="1" t="s">
        <v>118</v>
      </c>
      <c r="BB83" s="1" t="s">
        <v>48</v>
      </c>
      <c r="BC83" s="1" t="s">
        <v>120</v>
      </c>
      <c r="BD83" s="1" t="s">
        <v>53</v>
      </c>
      <c r="BE83" s="1" t="s">
        <v>54</v>
      </c>
      <c r="BF83" s="1" t="s">
        <v>48</v>
      </c>
      <c r="BG83" s="1" t="s">
        <v>119</v>
      </c>
    </row>
    <row r="84" spans="2:59" x14ac:dyDescent="0.25">
      <c r="B84" s="23">
        <f t="shared" si="34"/>
        <v>80</v>
      </c>
      <c r="C84" s="23" t="str">
        <f t="shared" si="19"/>
        <v>LHR</v>
      </c>
      <c r="D84" s="23" t="str">
        <f t="shared" si="20"/>
        <v>2025-08-31</v>
      </c>
      <c r="E84" s="23" t="str">
        <f t="shared" si="21"/>
        <v>99431913836</v>
      </c>
      <c r="F84" s="23" t="str">
        <f t="shared" si="22"/>
        <v>PGB250002182</v>
      </c>
      <c r="G84" s="23" t="str">
        <f t="shared" si="23"/>
        <v>박정원</v>
      </c>
      <c r="H84" s="23" t="str">
        <f t="shared" si="24"/>
        <v>목록(Manifest)</v>
      </c>
      <c r="I84" s="23">
        <f t="shared" si="25"/>
        <v>137.69</v>
      </c>
      <c r="J84" s="23">
        <f t="shared" si="26"/>
        <v>1</v>
      </c>
      <c r="K84" s="49">
        <f t="shared" si="27"/>
        <v>0.5</v>
      </c>
      <c r="L84" s="49">
        <f t="shared" si="28"/>
        <v>0.2</v>
      </c>
      <c r="M84" s="49">
        <f t="shared" si="29"/>
        <v>0.5</v>
      </c>
      <c r="N84" s="49">
        <f t="shared" si="30"/>
        <v>0.5</v>
      </c>
      <c r="O84" s="30" t="str">
        <f t="shared" si="31"/>
        <v>PGB250002182</v>
      </c>
      <c r="P84" s="55">
        <f t="shared" si="35"/>
        <v>9890</v>
      </c>
      <c r="Q84" s="56">
        <f t="shared" si="36"/>
        <v>4870</v>
      </c>
      <c r="R84" s="57">
        <f>VLOOKUP(H84,MAPPING!$B$3:$D$10,3,0)</f>
        <v>0</v>
      </c>
      <c r="S84" s="57">
        <f>(IF(VLOOKUP(VLOOKUP(AM84,MAPPING!$B$13:$D$18,2,1),MAPPING!$C$13:$E$18,2,0)=7000,0,VLOOKUP(VLOOKUP(AM84,MAPPING!$B$13:$D$18,2,1),MAPPING!$C$13:$E$18,2,0)))</f>
        <v>0</v>
      </c>
      <c r="T84" s="57">
        <f t="shared" si="33"/>
        <v>0</v>
      </c>
      <c r="U84" s="56">
        <f>(J84*VLOOKUP(M84/J84,MAPPING!$B$20:$C$27,2,10))</f>
        <v>0</v>
      </c>
      <c r="V84" s="53">
        <v>0</v>
      </c>
      <c r="W84" s="56">
        <v>0</v>
      </c>
      <c r="X84" s="56">
        <f t="shared" si="32"/>
        <v>14760</v>
      </c>
      <c r="Z84" s="1" t="s">
        <v>582</v>
      </c>
      <c r="AA84" s="1" t="s">
        <v>115</v>
      </c>
      <c r="AB84" s="1" t="s">
        <v>583</v>
      </c>
      <c r="AC84" s="1" t="s">
        <v>607</v>
      </c>
      <c r="AD84" s="1" t="s">
        <v>239</v>
      </c>
      <c r="AE84" s="1" t="s">
        <v>240</v>
      </c>
      <c r="AF84" s="161">
        <v>34694</v>
      </c>
      <c r="AG84" s="1" t="s">
        <v>48</v>
      </c>
      <c r="AH84" s="27">
        <v>1</v>
      </c>
      <c r="AI84" s="28">
        <v>0.5</v>
      </c>
      <c r="AJ84" s="28">
        <v>0.2</v>
      </c>
      <c r="AK84" s="28">
        <v>0.5</v>
      </c>
      <c r="AL84" s="1" t="s">
        <v>49</v>
      </c>
      <c r="AM84" s="28">
        <v>137.69</v>
      </c>
      <c r="AN84" s="1" t="s">
        <v>48</v>
      </c>
      <c r="AO84" s="1" t="s">
        <v>48</v>
      </c>
      <c r="AP84" s="1" t="s">
        <v>48</v>
      </c>
      <c r="AQ84" s="1" t="s">
        <v>48</v>
      </c>
      <c r="AR84" s="1" t="s">
        <v>48</v>
      </c>
      <c r="AS84" s="1" t="s">
        <v>116</v>
      </c>
      <c r="AT84" s="1" t="s">
        <v>117</v>
      </c>
      <c r="AU84" s="1" t="s">
        <v>608</v>
      </c>
      <c r="AV84" s="1" t="s">
        <v>48</v>
      </c>
      <c r="AW84" s="1" t="s">
        <v>51</v>
      </c>
      <c r="AX84" s="1" t="s">
        <v>609</v>
      </c>
      <c r="AY84" s="1" t="s">
        <v>610</v>
      </c>
      <c r="AZ84" s="1" t="s">
        <v>610</v>
      </c>
      <c r="BA84" s="1" t="s">
        <v>118</v>
      </c>
      <c r="BB84" s="1" t="s">
        <v>48</v>
      </c>
      <c r="BC84" s="1" t="s">
        <v>120</v>
      </c>
      <c r="BD84" s="1" t="s">
        <v>53</v>
      </c>
      <c r="BE84" s="1" t="s">
        <v>54</v>
      </c>
      <c r="BF84" s="1" t="s">
        <v>48</v>
      </c>
      <c r="BG84" s="1" t="s">
        <v>119</v>
      </c>
    </row>
    <row r="85" spans="2:59" x14ac:dyDescent="0.25">
      <c r="B85" s="23">
        <f t="shared" si="34"/>
        <v>81</v>
      </c>
      <c r="C85" s="23" t="str">
        <f t="shared" si="19"/>
        <v>LHR</v>
      </c>
      <c r="D85" s="23" t="str">
        <f t="shared" si="20"/>
        <v>2025-08-31</v>
      </c>
      <c r="E85" s="23" t="str">
        <f t="shared" si="21"/>
        <v>99431913836</v>
      </c>
      <c r="F85" s="23" t="str">
        <f t="shared" si="22"/>
        <v>PGB250002189</v>
      </c>
      <c r="G85" s="23" t="str">
        <f t="shared" si="23"/>
        <v>최지호</v>
      </c>
      <c r="H85" s="23" t="str">
        <f t="shared" si="24"/>
        <v>목록(Manifest)</v>
      </c>
      <c r="I85" s="23">
        <f t="shared" si="25"/>
        <v>6.95</v>
      </c>
      <c r="J85" s="23">
        <f t="shared" si="26"/>
        <v>1</v>
      </c>
      <c r="K85" s="49">
        <f t="shared" si="27"/>
        <v>0.5</v>
      </c>
      <c r="L85" s="49">
        <f t="shared" si="28"/>
        <v>0.2</v>
      </c>
      <c r="M85" s="49">
        <f t="shared" si="29"/>
        <v>0.5</v>
      </c>
      <c r="N85" s="49">
        <f t="shared" si="30"/>
        <v>0.5</v>
      </c>
      <c r="O85" s="30" t="str">
        <f t="shared" si="31"/>
        <v>PGB250002189</v>
      </c>
      <c r="P85" s="55">
        <f t="shared" si="35"/>
        <v>9890</v>
      </c>
      <c r="Q85" s="56">
        <f t="shared" si="36"/>
        <v>4870</v>
      </c>
      <c r="R85" s="57">
        <f>VLOOKUP(H85,MAPPING!$B$3:$D$10,3,0)</f>
        <v>0</v>
      </c>
      <c r="S85" s="57">
        <f>(IF(VLOOKUP(VLOOKUP(AM85,MAPPING!$B$13:$D$18,2,1),MAPPING!$C$13:$E$18,2,0)=7000,0,VLOOKUP(VLOOKUP(AM85,MAPPING!$B$13:$D$18,2,1),MAPPING!$C$13:$E$18,2,0)))</f>
        <v>0</v>
      </c>
      <c r="T85" s="57">
        <f t="shared" si="33"/>
        <v>0</v>
      </c>
      <c r="U85" s="56">
        <f>(J85*VLOOKUP(M85/J85,MAPPING!$B$20:$C$27,2,10))</f>
        <v>0</v>
      </c>
      <c r="V85" s="53">
        <v>0</v>
      </c>
      <c r="W85" s="56">
        <v>0</v>
      </c>
      <c r="X85" s="56">
        <f t="shared" si="32"/>
        <v>14760</v>
      </c>
      <c r="Z85" s="1" t="s">
        <v>582</v>
      </c>
      <c r="AA85" s="1" t="s">
        <v>115</v>
      </c>
      <c r="AB85" s="1" t="s">
        <v>583</v>
      </c>
      <c r="AC85" s="1" t="s">
        <v>611</v>
      </c>
      <c r="AD85" s="1" t="s">
        <v>612</v>
      </c>
      <c r="AE85" s="1" t="s">
        <v>613</v>
      </c>
      <c r="AF85" s="161">
        <v>55736</v>
      </c>
      <c r="AG85" s="1" t="s">
        <v>48</v>
      </c>
      <c r="AH85" s="27">
        <v>1</v>
      </c>
      <c r="AI85" s="28">
        <v>0.5</v>
      </c>
      <c r="AJ85" s="28">
        <v>0.2</v>
      </c>
      <c r="AK85" s="28">
        <v>0.5</v>
      </c>
      <c r="AL85" s="1" t="s">
        <v>49</v>
      </c>
      <c r="AM85" s="28">
        <v>6.95</v>
      </c>
      <c r="AN85" s="1" t="s">
        <v>48</v>
      </c>
      <c r="AO85" s="1" t="s">
        <v>48</v>
      </c>
      <c r="AP85" s="1" t="s">
        <v>48</v>
      </c>
      <c r="AQ85" s="1" t="s">
        <v>48</v>
      </c>
      <c r="AR85" s="1" t="s">
        <v>48</v>
      </c>
      <c r="AS85" s="1" t="s">
        <v>116</v>
      </c>
      <c r="AT85" s="1" t="s">
        <v>117</v>
      </c>
      <c r="AU85" s="1" t="s">
        <v>614</v>
      </c>
      <c r="AV85" s="1" t="s">
        <v>48</v>
      </c>
      <c r="AW85" s="1" t="s">
        <v>51</v>
      </c>
      <c r="AX85" s="1" t="s">
        <v>615</v>
      </c>
      <c r="AY85" s="1" t="s">
        <v>616</v>
      </c>
      <c r="AZ85" s="1" t="s">
        <v>616</v>
      </c>
      <c r="BA85" s="1" t="s">
        <v>118</v>
      </c>
      <c r="BB85" s="1" t="s">
        <v>48</v>
      </c>
      <c r="BC85" s="1" t="s">
        <v>120</v>
      </c>
      <c r="BD85" s="1" t="s">
        <v>53</v>
      </c>
      <c r="BE85" s="1" t="s">
        <v>54</v>
      </c>
      <c r="BF85" s="1" t="s">
        <v>48</v>
      </c>
      <c r="BG85" s="1" t="s">
        <v>119</v>
      </c>
    </row>
    <row r="86" spans="2:59" x14ac:dyDescent="0.25">
      <c r="B86" s="23">
        <f t="shared" si="34"/>
        <v>82</v>
      </c>
      <c r="C86" s="23" t="str">
        <f t="shared" ref="C86:C91" si="37">AA86</f>
        <v>LHR</v>
      </c>
      <c r="D86" s="23" t="str">
        <f t="shared" ref="D86:D91" si="38">Z86</f>
        <v>2025-08-31</v>
      </c>
      <c r="E86" s="23" t="str">
        <f t="shared" ref="E86:E91" si="39">AB86</f>
        <v>99431913836</v>
      </c>
      <c r="F86" s="23" t="str">
        <f t="shared" ref="F86:F91" si="40">AC86</f>
        <v>PGB250002184</v>
      </c>
      <c r="G86" s="23" t="str">
        <f t="shared" ref="G86:G91" si="41">AD86</f>
        <v>허재원</v>
      </c>
      <c r="H86" s="23" t="str">
        <f t="shared" ref="H86:H91" si="42">AL86</f>
        <v>일반(목록배제,Normal-Manifest Exception)</v>
      </c>
      <c r="I86" s="23">
        <f t="shared" ref="I86:I91" si="43">AM86</f>
        <v>100.06</v>
      </c>
      <c r="J86" s="23">
        <f t="shared" ref="J86:J91" si="44">AH86</f>
        <v>1</v>
      </c>
      <c r="K86" s="49">
        <f t="shared" ref="K86:K91" si="45">AI86</f>
        <v>0.5</v>
      </c>
      <c r="L86" s="49">
        <f t="shared" ref="L86:L91" si="46">AJ86</f>
        <v>0.2</v>
      </c>
      <c r="M86" s="49">
        <f t="shared" ref="M86:M91" si="47">AK86</f>
        <v>0.5</v>
      </c>
      <c r="N86" s="49">
        <f t="shared" ref="N86:N91" si="48">CEILING(M86,0.5)</f>
        <v>0.5</v>
      </c>
      <c r="O86" s="30" t="str">
        <f t="shared" ref="O86:O91" si="49">AC86</f>
        <v>PGB250002184</v>
      </c>
      <c r="P86" s="55">
        <f t="shared" si="35"/>
        <v>9890</v>
      </c>
      <c r="Q86" s="56">
        <f t="shared" si="36"/>
        <v>4870</v>
      </c>
      <c r="R86" s="57">
        <f>VLOOKUP(H86,MAPPING!$B$3:$D$10,3,0)</f>
        <v>1500</v>
      </c>
      <c r="S86" s="57">
        <f>(IF(VLOOKUP(VLOOKUP(AM86,MAPPING!$B$13:$D$18,2,1),MAPPING!$C$13:$E$18,2,0)=7000,0,VLOOKUP(VLOOKUP(AM86,MAPPING!$B$13:$D$18,2,1),MAPPING!$C$13:$E$18,2,0)))</f>
        <v>0</v>
      </c>
      <c r="T86" s="57">
        <f t="shared" si="33"/>
        <v>0</v>
      </c>
      <c r="U86" s="56">
        <f>(J86*VLOOKUP(M86/J86,MAPPING!$B$20:$C$27,2,10))</f>
        <v>0</v>
      </c>
      <c r="V86" s="53">
        <v>0</v>
      </c>
      <c r="W86" s="56">
        <v>0</v>
      </c>
      <c r="X86" s="56">
        <f t="shared" ref="X86:X91" si="50">SUM(P86:W86)</f>
        <v>16260</v>
      </c>
      <c r="Z86" s="1" t="s">
        <v>582</v>
      </c>
      <c r="AA86" s="1" t="s">
        <v>115</v>
      </c>
      <c r="AB86" s="1" t="s">
        <v>583</v>
      </c>
      <c r="AC86" s="1" t="s">
        <v>617</v>
      </c>
      <c r="AD86" s="1" t="s">
        <v>522</v>
      </c>
      <c r="AE86" s="1" t="s">
        <v>523</v>
      </c>
      <c r="AF86" s="161">
        <v>16009</v>
      </c>
      <c r="AG86" s="1" t="s">
        <v>48</v>
      </c>
      <c r="AH86" s="27">
        <v>1</v>
      </c>
      <c r="AI86" s="28">
        <v>0.5</v>
      </c>
      <c r="AJ86" s="28">
        <v>0.2</v>
      </c>
      <c r="AK86" s="28">
        <v>0.5</v>
      </c>
      <c r="AL86" s="1" t="s">
        <v>55</v>
      </c>
      <c r="AM86" s="28">
        <v>100.06</v>
      </c>
      <c r="AN86" s="1" t="s">
        <v>48</v>
      </c>
      <c r="AO86" s="1" t="s">
        <v>48</v>
      </c>
      <c r="AP86" s="1" t="s">
        <v>48</v>
      </c>
      <c r="AQ86" s="1" t="s">
        <v>48</v>
      </c>
      <c r="AR86" s="1" t="s">
        <v>48</v>
      </c>
      <c r="AS86" s="1" t="s">
        <v>116</v>
      </c>
      <c r="AT86" s="1" t="s">
        <v>117</v>
      </c>
      <c r="AU86" s="1" t="s">
        <v>618</v>
      </c>
      <c r="AV86" s="1" t="s">
        <v>48</v>
      </c>
      <c r="AW86" s="1" t="s">
        <v>51</v>
      </c>
      <c r="AX86" s="1" t="s">
        <v>619</v>
      </c>
      <c r="AY86" s="1" t="s">
        <v>620</v>
      </c>
      <c r="AZ86" s="1" t="s">
        <v>620</v>
      </c>
      <c r="BA86" s="1" t="s">
        <v>118</v>
      </c>
      <c r="BB86" s="1" t="s">
        <v>48</v>
      </c>
      <c r="BC86" s="1" t="s">
        <v>120</v>
      </c>
      <c r="BD86" s="1" t="s">
        <v>53</v>
      </c>
      <c r="BE86" s="1" t="s">
        <v>54</v>
      </c>
      <c r="BF86" s="1" t="s">
        <v>48</v>
      </c>
      <c r="BG86" s="1" t="s">
        <v>119</v>
      </c>
    </row>
    <row r="87" spans="2:59" x14ac:dyDescent="0.25">
      <c r="B87" s="23">
        <f t="shared" si="34"/>
        <v>83</v>
      </c>
      <c r="C87" s="23" t="str">
        <f t="shared" si="37"/>
        <v>LHR</v>
      </c>
      <c r="D87" s="23" t="str">
        <f t="shared" si="38"/>
        <v>2025-08-31</v>
      </c>
      <c r="E87" s="23" t="str">
        <f t="shared" si="39"/>
        <v>99431913836</v>
      </c>
      <c r="F87" s="23" t="str">
        <f t="shared" si="40"/>
        <v>PGB250002185</v>
      </c>
      <c r="G87" s="23" t="str">
        <f t="shared" si="41"/>
        <v>박철수</v>
      </c>
      <c r="H87" s="23" t="str">
        <f t="shared" si="42"/>
        <v>목록(Manifest)</v>
      </c>
      <c r="I87" s="23">
        <f t="shared" si="43"/>
        <v>69.489999999999995</v>
      </c>
      <c r="J87" s="23">
        <f t="shared" si="44"/>
        <v>1</v>
      </c>
      <c r="K87" s="49">
        <f t="shared" si="45"/>
        <v>2.5</v>
      </c>
      <c r="L87" s="49">
        <f t="shared" si="46"/>
        <v>2.1</v>
      </c>
      <c r="M87" s="49">
        <f t="shared" si="47"/>
        <v>2.5</v>
      </c>
      <c r="N87" s="49">
        <f t="shared" si="48"/>
        <v>2.5</v>
      </c>
      <c r="O87" s="30" t="str">
        <f t="shared" si="49"/>
        <v>PGB250002185</v>
      </c>
      <c r="P87" s="55">
        <f t="shared" si="35"/>
        <v>21250</v>
      </c>
      <c r="Q87" s="56">
        <f t="shared" si="36"/>
        <v>4870</v>
      </c>
      <c r="R87" s="57">
        <f>VLOOKUP(H87,MAPPING!$B$3:$D$10,3,0)</f>
        <v>0</v>
      </c>
      <c r="S87" s="57">
        <f>(IF(VLOOKUP(VLOOKUP(AM87,MAPPING!$B$13:$D$18,2,1),MAPPING!$C$13:$E$18,2,0)=7000,0,VLOOKUP(VLOOKUP(AM87,MAPPING!$B$13:$D$18,2,1),MAPPING!$C$13:$E$18,2,0)))</f>
        <v>0</v>
      </c>
      <c r="T87" s="57">
        <f t="shared" si="33"/>
        <v>0</v>
      </c>
      <c r="U87" s="56">
        <f>(J87*VLOOKUP(M87/J87,MAPPING!$B$20:$C$27,2,10))</f>
        <v>550</v>
      </c>
      <c r="V87" s="53">
        <v>0</v>
      </c>
      <c r="W87" s="56">
        <v>0</v>
      </c>
      <c r="X87" s="56">
        <f t="shared" si="50"/>
        <v>26670</v>
      </c>
      <c r="Z87" s="1" t="s">
        <v>582</v>
      </c>
      <c r="AA87" s="1" t="s">
        <v>115</v>
      </c>
      <c r="AB87" s="1" t="s">
        <v>583</v>
      </c>
      <c r="AC87" s="1" t="s">
        <v>621</v>
      </c>
      <c r="AD87" s="1" t="s">
        <v>622</v>
      </c>
      <c r="AE87" s="1" t="s">
        <v>623</v>
      </c>
      <c r="AF87" s="161">
        <v>54638</v>
      </c>
      <c r="AG87" s="1" t="s">
        <v>48</v>
      </c>
      <c r="AH87" s="27">
        <v>1</v>
      </c>
      <c r="AI87" s="28">
        <v>2.5</v>
      </c>
      <c r="AJ87" s="28">
        <v>2.1</v>
      </c>
      <c r="AK87" s="28">
        <v>2.5</v>
      </c>
      <c r="AL87" s="1" t="s">
        <v>49</v>
      </c>
      <c r="AM87" s="28">
        <v>69.489999999999995</v>
      </c>
      <c r="AN87" s="1" t="s">
        <v>48</v>
      </c>
      <c r="AO87" s="1" t="s">
        <v>48</v>
      </c>
      <c r="AP87" s="1" t="s">
        <v>48</v>
      </c>
      <c r="AQ87" s="1" t="s">
        <v>48</v>
      </c>
      <c r="AR87" s="1" t="s">
        <v>48</v>
      </c>
      <c r="AS87" s="1" t="s">
        <v>116</v>
      </c>
      <c r="AT87" s="1" t="s">
        <v>117</v>
      </c>
      <c r="AU87" s="1" t="s">
        <v>624</v>
      </c>
      <c r="AV87" s="1" t="s">
        <v>48</v>
      </c>
      <c r="AW87" s="1" t="s">
        <v>51</v>
      </c>
      <c r="AX87" s="1" t="s">
        <v>625</v>
      </c>
      <c r="AY87" s="1" t="s">
        <v>626</v>
      </c>
      <c r="AZ87" s="1" t="s">
        <v>626</v>
      </c>
      <c r="BA87" s="1" t="s">
        <v>118</v>
      </c>
      <c r="BB87" s="1" t="s">
        <v>48</v>
      </c>
      <c r="BC87" s="1" t="s">
        <v>120</v>
      </c>
      <c r="BD87" s="1" t="s">
        <v>53</v>
      </c>
      <c r="BE87" s="1" t="s">
        <v>54</v>
      </c>
      <c r="BF87" s="1" t="s">
        <v>48</v>
      </c>
      <c r="BG87" s="1" t="s">
        <v>119</v>
      </c>
    </row>
    <row r="88" spans="2:59" x14ac:dyDescent="0.25">
      <c r="B88" s="23">
        <f t="shared" si="34"/>
        <v>84</v>
      </c>
      <c r="C88" s="23" t="str">
        <f t="shared" si="37"/>
        <v>LHR</v>
      </c>
      <c r="D88" s="23" t="str">
        <f t="shared" si="38"/>
        <v>2025-08-31</v>
      </c>
      <c r="E88" s="23" t="str">
        <f t="shared" si="39"/>
        <v>99431913836</v>
      </c>
      <c r="F88" s="23" t="str">
        <f t="shared" si="40"/>
        <v>PGB250002186</v>
      </c>
      <c r="G88" s="23" t="str">
        <f t="shared" si="41"/>
        <v>최정준</v>
      </c>
      <c r="H88" s="23" t="str">
        <f t="shared" si="42"/>
        <v>간이(Simple)</v>
      </c>
      <c r="I88" s="23">
        <f t="shared" si="43"/>
        <v>938.25</v>
      </c>
      <c r="J88" s="23">
        <f t="shared" si="44"/>
        <v>1</v>
      </c>
      <c r="K88" s="49">
        <f t="shared" si="45"/>
        <v>18.5</v>
      </c>
      <c r="L88" s="49">
        <f t="shared" si="46"/>
        <v>9.6</v>
      </c>
      <c r="M88" s="49">
        <f t="shared" si="47"/>
        <v>18.5</v>
      </c>
      <c r="N88" s="49">
        <f t="shared" si="48"/>
        <v>18.5</v>
      </c>
      <c r="O88" s="30" t="str">
        <f t="shared" si="49"/>
        <v>PGB250002186</v>
      </c>
      <c r="P88" s="55">
        <f t="shared" si="35"/>
        <v>112130</v>
      </c>
      <c r="Q88" s="56">
        <f t="shared" si="36"/>
        <v>4870</v>
      </c>
      <c r="R88" s="57">
        <f>VLOOKUP(H88,MAPPING!$B$3:$D$10,3,0)</f>
        <v>1500</v>
      </c>
      <c r="S88" s="57">
        <f>(IF(VLOOKUP(VLOOKUP(AM88,MAPPING!$B$13:$D$18,2,1),MAPPING!$C$13:$E$18,2,0)=7000,0,VLOOKUP(VLOOKUP(AM88,MAPPING!$B$13:$D$18,2,1),MAPPING!$C$13:$E$18,2,0)))</f>
        <v>0</v>
      </c>
      <c r="T88" s="57">
        <f t="shared" si="33"/>
        <v>0</v>
      </c>
      <c r="U88" s="56">
        <f>(J88*VLOOKUP(M88/J88,MAPPING!$B$20:$C$27,2,10))</f>
        <v>4500</v>
      </c>
      <c r="V88" s="53">
        <v>0</v>
      </c>
      <c r="W88" s="56">
        <v>0</v>
      </c>
      <c r="X88" s="56">
        <f t="shared" si="50"/>
        <v>123000</v>
      </c>
      <c r="Z88" s="1" t="s">
        <v>582</v>
      </c>
      <c r="AA88" s="1" t="s">
        <v>115</v>
      </c>
      <c r="AB88" s="1" t="s">
        <v>583</v>
      </c>
      <c r="AC88" s="1" t="s">
        <v>627</v>
      </c>
      <c r="AD88" s="1" t="s">
        <v>528</v>
      </c>
      <c r="AE88" s="1" t="s">
        <v>529</v>
      </c>
      <c r="AF88" s="161">
        <v>61460</v>
      </c>
      <c r="AG88" s="1" t="s">
        <v>48</v>
      </c>
      <c r="AH88" s="27">
        <v>1</v>
      </c>
      <c r="AI88" s="28">
        <v>18.5</v>
      </c>
      <c r="AJ88" s="28">
        <v>9.6</v>
      </c>
      <c r="AK88" s="28">
        <v>18.5</v>
      </c>
      <c r="AL88" s="1" t="s">
        <v>57</v>
      </c>
      <c r="AM88" s="28">
        <v>938.25</v>
      </c>
      <c r="AN88" s="1" t="s">
        <v>48</v>
      </c>
      <c r="AO88" s="1" t="s">
        <v>48</v>
      </c>
      <c r="AP88" s="1" t="s">
        <v>48</v>
      </c>
      <c r="AQ88" s="1" t="s">
        <v>48</v>
      </c>
      <c r="AR88" s="1" t="s">
        <v>48</v>
      </c>
      <c r="AS88" s="1" t="s">
        <v>116</v>
      </c>
      <c r="AT88" s="1" t="s">
        <v>117</v>
      </c>
      <c r="AU88" s="1" t="s">
        <v>628</v>
      </c>
      <c r="AV88" s="1" t="s">
        <v>48</v>
      </c>
      <c r="AW88" s="1" t="s">
        <v>51</v>
      </c>
      <c r="AX88" s="1" t="s">
        <v>629</v>
      </c>
      <c r="AY88" s="1" t="s">
        <v>630</v>
      </c>
      <c r="AZ88" s="1" t="s">
        <v>630</v>
      </c>
      <c r="BA88" s="1" t="s">
        <v>118</v>
      </c>
      <c r="BB88" s="1" t="s">
        <v>48</v>
      </c>
      <c r="BC88" s="1" t="s">
        <v>120</v>
      </c>
      <c r="BD88" s="1" t="s">
        <v>53</v>
      </c>
      <c r="BE88" s="1" t="s">
        <v>54</v>
      </c>
      <c r="BF88" s="1" t="s">
        <v>48</v>
      </c>
      <c r="BG88" s="1" t="s">
        <v>119</v>
      </c>
    </row>
    <row r="89" spans="2:59" x14ac:dyDescent="0.25">
      <c r="B89" s="23">
        <f t="shared" si="34"/>
        <v>85</v>
      </c>
      <c r="C89" s="23" t="str">
        <f t="shared" si="37"/>
        <v>LHR</v>
      </c>
      <c r="D89" s="23" t="str">
        <f t="shared" si="38"/>
        <v>2025-08-31</v>
      </c>
      <c r="E89" s="23" t="str">
        <f t="shared" si="39"/>
        <v>99431913836</v>
      </c>
      <c r="F89" s="23" t="str">
        <f t="shared" si="40"/>
        <v>PGB250002187</v>
      </c>
      <c r="G89" s="23" t="str">
        <f t="shared" si="41"/>
        <v>정봉구</v>
      </c>
      <c r="H89" s="23" t="str">
        <f t="shared" si="42"/>
        <v>목록(Manifest)</v>
      </c>
      <c r="I89" s="23">
        <f t="shared" si="43"/>
        <v>100</v>
      </c>
      <c r="J89" s="23">
        <f t="shared" si="44"/>
        <v>1</v>
      </c>
      <c r="K89" s="49">
        <f t="shared" si="45"/>
        <v>0.5</v>
      </c>
      <c r="L89" s="49">
        <f t="shared" si="46"/>
        <v>0.2</v>
      </c>
      <c r="M89" s="49">
        <f t="shared" si="47"/>
        <v>0.5</v>
      </c>
      <c r="N89" s="49">
        <f t="shared" si="48"/>
        <v>0.5</v>
      </c>
      <c r="O89" s="30" t="str">
        <f t="shared" si="49"/>
        <v>PGB250002187</v>
      </c>
      <c r="P89" s="55">
        <f t="shared" si="35"/>
        <v>9890</v>
      </c>
      <c r="Q89" s="56">
        <f t="shared" si="36"/>
        <v>4870</v>
      </c>
      <c r="R89" s="57">
        <f>VLOOKUP(H89,MAPPING!$B$3:$D$10,3,0)</f>
        <v>0</v>
      </c>
      <c r="S89" s="57">
        <f>(IF(VLOOKUP(VLOOKUP(AM89,MAPPING!$B$13:$D$18,2,1),MAPPING!$C$13:$E$18,2,0)=7000,0,VLOOKUP(VLOOKUP(AM89,MAPPING!$B$13:$D$18,2,1),MAPPING!$C$13:$E$18,2,0)))</f>
        <v>0</v>
      </c>
      <c r="T89" s="57">
        <f t="shared" si="33"/>
        <v>0</v>
      </c>
      <c r="U89" s="56">
        <f>(J89*VLOOKUP(M89/J89,MAPPING!$B$20:$C$27,2,10))</f>
        <v>0</v>
      </c>
      <c r="V89" s="53">
        <v>0</v>
      </c>
      <c r="W89" s="56">
        <v>0</v>
      </c>
      <c r="X89" s="56">
        <f t="shared" si="50"/>
        <v>14760</v>
      </c>
      <c r="Z89" s="1" t="s">
        <v>582</v>
      </c>
      <c r="AA89" s="1" t="s">
        <v>115</v>
      </c>
      <c r="AB89" s="1" t="s">
        <v>583</v>
      </c>
      <c r="AC89" s="1" t="s">
        <v>631</v>
      </c>
      <c r="AD89" s="1" t="s">
        <v>632</v>
      </c>
      <c r="AE89" s="1" t="s">
        <v>633</v>
      </c>
      <c r="AF89" s="161">
        <v>28391</v>
      </c>
      <c r="AG89" s="1" t="s">
        <v>48</v>
      </c>
      <c r="AH89" s="27">
        <v>1</v>
      </c>
      <c r="AI89" s="28">
        <v>0.5</v>
      </c>
      <c r="AJ89" s="28">
        <v>0.2</v>
      </c>
      <c r="AK89" s="28">
        <v>0.5</v>
      </c>
      <c r="AL89" s="1" t="s">
        <v>49</v>
      </c>
      <c r="AM89" s="28">
        <v>100</v>
      </c>
      <c r="AN89" s="1" t="s">
        <v>48</v>
      </c>
      <c r="AO89" s="1" t="s">
        <v>48</v>
      </c>
      <c r="AP89" s="1" t="s">
        <v>48</v>
      </c>
      <c r="AQ89" s="1" t="s">
        <v>48</v>
      </c>
      <c r="AR89" s="1" t="s">
        <v>48</v>
      </c>
      <c r="AS89" s="1" t="s">
        <v>116</v>
      </c>
      <c r="AT89" s="1" t="s">
        <v>117</v>
      </c>
      <c r="AU89" s="1" t="s">
        <v>634</v>
      </c>
      <c r="AV89" s="1" t="s">
        <v>48</v>
      </c>
      <c r="AW89" s="1" t="s">
        <v>51</v>
      </c>
      <c r="AX89" s="1" t="s">
        <v>635</v>
      </c>
      <c r="AY89" s="1" t="s">
        <v>636</v>
      </c>
      <c r="AZ89" s="1" t="s">
        <v>636</v>
      </c>
      <c r="BA89" s="1" t="s">
        <v>118</v>
      </c>
      <c r="BB89" s="1" t="s">
        <v>48</v>
      </c>
      <c r="BC89" s="1" t="s">
        <v>120</v>
      </c>
      <c r="BD89" s="1" t="s">
        <v>53</v>
      </c>
      <c r="BE89" s="1" t="s">
        <v>54</v>
      </c>
      <c r="BF89" s="1" t="s">
        <v>48</v>
      </c>
      <c r="BG89" s="1" t="s">
        <v>119</v>
      </c>
    </row>
    <row r="90" spans="2:59" x14ac:dyDescent="0.25">
      <c r="B90" s="23">
        <f t="shared" si="34"/>
        <v>86</v>
      </c>
      <c r="C90" s="23" t="str">
        <f t="shared" si="37"/>
        <v>LHR</v>
      </c>
      <c r="D90" s="23" t="str">
        <f t="shared" si="38"/>
        <v>2025-08-31</v>
      </c>
      <c r="E90" s="23" t="str">
        <f t="shared" si="39"/>
        <v>99431913836</v>
      </c>
      <c r="F90" s="23" t="str">
        <f t="shared" si="40"/>
        <v>PGB250002188</v>
      </c>
      <c r="G90" s="23" t="str">
        <f t="shared" si="41"/>
        <v>박지현</v>
      </c>
      <c r="H90" s="23" t="str">
        <f t="shared" si="42"/>
        <v>목록(Manifest)</v>
      </c>
      <c r="I90" s="23">
        <f t="shared" si="43"/>
        <v>60</v>
      </c>
      <c r="J90" s="23">
        <f t="shared" si="44"/>
        <v>1</v>
      </c>
      <c r="K90" s="49">
        <f t="shared" si="45"/>
        <v>4.5</v>
      </c>
      <c r="L90" s="49">
        <f t="shared" si="46"/>
        <v>4.0999999999999996</v>
      </c>
      <c r="M90" s="49">
        <f t="shared" si="47"/>
        <v>4.5</v>
      </c>
      <c r="N90" s="49">
        <f t="shared" si="48"/>
        <v>4.5</v>
      </c>
      <c r="O90" s="30" t="str">
        <f t="shared" si="49"/>
        <v>PGB250002188</v>
      </c>
      <c r="P90" s="55">
        <f t="shared" si="35"/>
        <v>32610</v>
      </c>
      <c r="Q90" s="56">
        <f t="shared" si="36"/>
        <v>4870</v>
      </c>
      <c r="R90" s="57">
        <f>VLOOKUP(H90,MAPPING!$B$3:$D$10,3,0)</f>
        <v>0</v>
      </c>
      <c r="S90" s="57">
        <f>(IF(VLOOKUP(VLOOKUP(AM90,MAPPING!$B$13:$D$18,2,1),MAPPING!$C$13:$E$18,2,0)=7000,0,VLOOKUP(VLOOKUP(AM90,MAPPING!$B$13:$D$18,2,1),MAPPING!$C$13:$E$18,2,0)))</f>
        <v>0</v>
      </c>
      <c r="T90" s="57">
        <f t="shared" si="33"/>
        <v>0</v>
      </c>
      <c r="U90" s="56">
        <f>(J90*VLOOKUP(M90/J90,MAPPING!$B$20:$C$27,2,10))</f>
        <v>550</v>
      </c>
      <c r="V90" s="53">
        <v>0</v>
      </c>
      <c r="W90" s="56">
        <v>0</v>
      </c>
      <c r="X90" s="56">
        <f t="shared" si="50"/>
        <v>38030</v>
      </c>
      <c r="Z90" s="1" t="s">
        <v>582</v>
      </c>
      <c r="AA90" s="1" t="s">
        <v>115</v>
      </c>
      <c r="AB90" s="1" t="s">
        <v>583</v>
      </c>
      <c r="AC90" s="1" t="s">
        <v>637</v>
      </c>
      <c r="AD90" s="1" t="s">
        <v>132</v>
      </c>
      <c r="AE90" s="1" t="s">
        <v>137</v>
      </c>
      <c r="AF90" s="161">
        <v>10406</v>
      </c>
      <c r="AG90" s="1" t="s">
        <v>48</v>
      </c>
      <c r="AH90" s="27">
        <v>1</v>
      </c>
      <c r="AI90" s="28">
        <v>4.5</v>
      </c>
      <c r="AJ90" s="28">
        <v>4.0999999999999996</v>
      </c>
      <c r="AK90" s="28">
        <v>4.5</v>
      </c>
      <c r="AL90" s="1" t="s">
        <v>49</v>
      </c>
      <c r="AM90" s="28">
        <v>60</v>
      </c>
      <c r="AN90" s="1" t="s">
        <v>48</v>
      </c>
      <c r="AO90" s="1" t="s">
        <v>48</v>
      </c>
      <c r="AP90" s="1" t="s">
        <v>48</v>
      </c>
      <c r="AQ90" s="1" t="s">
        <v>48</v>
      </c>
      <c r="AR90" s="1" t="s">
        <v>48</v>
      </c>
      <c r="AS90" s="1" t="s">
        <v>116</v>
      </c>
      <c r="AT90" s="1" t="s">
        <v>117</v>
      </c>
      <c r="AU90" s="1" t="s">
        <v>638</v>
      </c>
      <c r="AV90" s="1" t="s">
        <v>48</v>
      </c>
      <c r="AW90" s="1" t="s">
        <v>51</v>
      </c>
      <c r="AX90" s="1" t="s">
        <v>639</v>
      </c>
      <c r="AY90" s="1" t="s">
        <v>640</v>
      </c>
      <c r="AZ90" s="1" t="s">
        <v>640</v>
      </c>
      <c r="BA90" s="1" t="s">
        <v>118</v>
      </c>
      <c r="BB90" s="1" t="s">
        <v>48</v>
      </c>
      <c r="BC90" s="1" t="s">
        <v>120</v>
      </c>
      <c r="BD90" s="1" t="s">
        <v>53</v>
      </c>
      <c r="BE90" s="1" t="s">
        <v>54</v>
      </c>
      <c r="BF90" s="1" t="s">
        <v>48</v>
      </c>
      <c r="BG90" s="1" t="s">
        <v>119</v>
      </c>
    </row>
    <row r="91" spans="2:59" x14ac:dyDescent="0.25">
      <c r="B91" s="23">
        <f t="shared" si="34"/>
        <v>87</v>
      </c>
      <c r="C91" s="23" t="str">
        <f t="shared" si="37"/>
        <v>LHR</v>
      </c>
      <c r="D91" s="23" t="str">
        <f t="shared" si="38"/>
        <v>2025-08-31</v>
      </c>
      <c r="E91" s="23" t="str">
        <f t="shared" si="39"/>
        <v>99431913836</v>
      </c>
      <c r="F91" s="23" t="str">
        <f t="shared" si="40"/>
        <v>PGB250002183</v>
      </c>
      <c r="G91" s="23" t="str">
        <f t="shared" si="41"/>
        <v>김순옥</v>
      </c>
      <c r="H91" s="23" t="str">
        <f t="shared" si="42"/>
        <v>간이(Simple)</v>
      </c>
      <c r="I91" s="23">
        <f t="shared" si="43"/>
        <v>195.13</v>
      </c>
      <c r="J91" s="23">
        <f t="shared" si="44"/>
        <v>1</v>
      </c>
      <c r="K91" s="49">
        <f t="shared" si="45"/>
        <v>5</v>
      </c>
      <c r="L91" s="49">
        <f t="shared" si="46"/>
        <v>2.8</v>
      </c>
      <c r="M91" s="49">
        <f t="shared" si="47"/>
        <v>5</v>
      </c>
      <c r="N91" s="49">
        <f t="shared" si="48"/>
        <v>5</v>
      </c>
      <c r="O91" s="30" t="str">
        <f t="shared" si="49"/>
        <v>PGB250002183</v>
      </c>
      <c r="P91" s="55">
        <f t="shared" si="35"/>
        <v>35450</v>
      </c>
      <c r="Q91" s="56">
        <f t="shared" si="36"/>
        <v>4870</v>
      </c>
      <c r="R91" s="57">
        <f>VLOOKUP(H91,MAPPING!$B$3:$D$10,3,0)</f>
        <v>1500</v>
      </c>
      <c r="S91" s="57">
        <f>(IF(VLOOKUP(VLOOKUP(AM91,MAPPING!$B$13:$D$18,2,1),MAPPING!$C$13:$E$18,2,0)=7000,0,VLOOKUP(VLOOKUP(AM91,MAPPING!$B$13:$D$18,2,1),MAPPING!$C$13:$E$18,2,0)))</f>
        <v>0</v>
      </c>
      <c r="T91" s="57">
        <f t="shared" si="33"/>
        <v>0</v>
      </c>
      <c r="U91" s="56">
        <f>(J91*VLOOKUP(M91/J91,MAPPING!$B$20:$C$27,2,10))</f>
        <v>1200</v>
      </c>
      <c r="V91" s="53">
        <v>0</v>
      </c>
      <c r="W91" s="56">
        <v>0</v>
      </c>
      <c r="X91" s="56">
        <f t="shared" si="50"/>
        <v>43020</v>
      </c>
      <c r="Z91" s="1" t="s">
        <v>582</v>
      </c>
      <c r="AA91" s="1" t="s">
        <v>115</v>
      </c>
      <c r="AB91" s="1" t="s">
        <v>583</v>
      </c>
      <c r="AC91" s="1" t="s">
        <v>641</v>
      </c>
      <c r="AD91" s="1" t="s">
        <v>642</v>
      </c>
      <c r="AE91" s="1" t="s">
        <v>643</v>
      </c>
      <c r="AF91" s="161">
        <v>28506</v>
      </c>
      <c r="AG91" s="1" t="s">
        <v>48</v>
      </c>
      <c r="AH91" s="27">
        <v>1</v>
      </c>
      <c r="AI91" s="28">
        <v>5</v>
      </c>
      <c r="AJ91" s="28">
        <v>2.8</v>
      </c>
      <c r="AK91" s="28">
        <v>5</v>
      </c>
      <c r="AL91" s="1" t="s">
        <v>57</v>
      </c>
      <c r="AM91" s="28">
        <v>195.13</v>
      </c>
      <c r="AN91" s="1" t="s">
        <v>48</v>
      </c>
      <c r="AO91" s="1" t="s">
        <v>48</v>
      </c>
      <c r="AP91" s="1" t="s">
        <v>48</v>
      </c>
      <c r="AQ91" s="1" t="s">
        <v>48</v>
      </c>
      <c r="AR91" s="1" t="s">
        <v>48</v>
      </c>
      <c r="AS91" s="1" t="s">
        <v>116</v>
      </c>
      <c r="AT91" s="1" t="s">
        <v>117</v>
      </c>
      <c r="AU91" s="1" t="s">
        <v>644</v>
      </c>
      <c r="AV91" s="1" t="s">
        <v>48</v>
      </c>
      <c r="AW91" s="1" t="s">
        <v>51</v>
      </c>
      <c r="AX91" s="1" t="s">
        <v>645</v>
      </c>
      <c r="AY91" s="1" t="s">
        <v>646</v>
      </c>
      <c r="AZ91" s="1" t="s">
        <v>646</v>
      </c>
      <c r="BA91" s="1" t="s">
        <v>118</v>
      </c>
      <c r="BB91" s="1" t="s">
        <v>48</v>
      </c>
      <c r="BC91" s="1" t="s">
        <v>120</v>
      </c>
      <c r="BD91" s="1" t="s">
        <v>53</v>
      </c>
      <c r="BE91" s="1" t="s">
        <v>54</v>
      </c>
      <c r="BF91" s="1" t="s">
        <v>48</v>
      </c>
      <c r="BG91" s="1" t="s">
        <v>119</v>
      </c>
    </row>
  </sheetData>
  <mergeCells count="1">
    <mergeCell ref="B3:O3"/>
  </mergeCells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2FF43-A3EE-44F4-A1EE-B87FD6BF0828}">
  <dimension ref="B1:P67"/>
  <sheetViews>
    <sheetView topLeftCell="A4" workbookViewId="0">
      <selection activeCell="C3" sqref="C3"/>
    </sheetView>
  </sheetViews>
  <sheetFormatPr defaultColWidth="9" defaultRowHeight="12.75" x14ac:dyDescent="0.2"/>
  <cols>
    <col min="1" max="1" width="3.875" style="88" customWidth="1"/>
    <col min="2" max="2" width="13.25" style="88" bestFit="1" customWidth="1"/>
    <col min="3" max="3" width="14.875" style="88" bestFit="1" customWidth="1"/>
    <col min="4" max="4" width="25" style="88" bestFit="1" customWidth="1"/>
    <col min="5" max="5" width="12.75" style="88" customWidth="1"/>
    <col min="6" max="6" width="10.5" style="88" customWidth="1"/>
    <col min="7" max="7" width="9.75" style="88" bestFit="1" customWidth="1"/>
    <col min="8" max="8" width="11.25" style="88" customWidth="1"/>
    <col min="9" max="9" width="9.625" style="88" bestFit="1" customWidth="1"/>
    <col min="10" max="10" width="12" style="88" bestFit="1" customWidth="1"/>
    <col min="11" max="12" width="9.625" style="88" bestFit="1" customWidth="1"/>
    <col min="13" max="13" width="11.625" style="88" bestFit="1" customWidth="1"/>
    <col min="14" max="14" width="15" style="88" bestFit="1" customWidth="1"/>
    <col min="15" max="15" width="17.375" style="88" bestFit="1" customWidth="1"/>
    <col min="16" max="16" width="10.5" style="88" bestFit="1" customWidth="1"/>
    <col min="17" max="16384" width="9" style="88"/>
  </cols>
  <sheetData>
    <row r="1" spans="2:16" ht="20.25" x14ac:dyDescent="0.2">
      <c r="B1" s="152" t="s">
        <v>647</v>
      </c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</row>
    <row r="2" spans="2:16" ht="36" x14ac:dyDescent="0.2">
      <c r="B2" s="83" t="s">
        <v>84</v>
      </c>
      <c r="C2" s="83" t="s">
        <v>85</v>
      </c>
      <c r="D2" s="83" t="s">
        <v>86</v>
      </c>
      <c r="E2" s="84" t="s">
        <v>87</v>
      </c>
      <c r="F2" s="85" t="s">
        <v>99</v>
      </c>
      <c r="G2" s="85" t="s">
        <v>100</v>
      </c>
      <c r="H2" s="85" t="s">
        <v>101</v>
      </c>
      <c r="I2" s="85" t="s">
        <v>88</v>
      </c>
      <c r="J2" s="85" t="s">
        <v>102</v>
      </c>
      <c r="K2" s="85" t="s">
        <v>103</v>
      </c>
      <c r="L2" s="85" t="s">
        <v>104</v>
      </c>
      <c r="M2" s="85" t="s">
        <v>105</v>
      </c>
      <c r="N2" s="85" t="s">
        <v>106</v>
      </c>
      <c r="O2" s="86" t="s">
        <v>89</v>
      </c>
      <c r="P2" s="87" t="s">
        <v>107</v>
      </c>
    </row>
    <row r="3" spans="2:16" ht="16.5" customHeight="1" x14ac:dyDescent="0.2">
      <c r="B3" s="153" t="s">
        <v>108</v>
      </c>
      <c r="C3" s="153" t="s">
        <v>650</v>
      </c>
      <c r="D3" s="153" t="s">
        <v>151</v>
      </c>
      <c r="E3" s="154"/>
      <c r="F3" s="103"/>
      <c r="G3" s="68"/>
      <c r="H3" s="68"/>
      <c r="I3" s="68"/>
      <c r="J3" s="68"/>
      <c r="K3" s="68"/>
      <c r="L3" s="68"/>
      <c r="M3" s="68">
        <v>3000</v>
      </c>
      <c r="N3" s="68"/>
      <c r="O3" s="68">
        <f t="shared" ref="O3:O23" si="0">SUM(F3:N3)</f>
        <v>3000</v>
      </c>
      <c r="P3" s="76"/>
    </row>
    <row r="4" spans="2:16" ht="16.5" customHeight="1" x14ac:dyDescent="0.2">
      <c r="B4" s="109" t="s">
        <v>108</v>
      </c>
      <c r="C4" s="109" t="s">
        <v>174</v>
      </c>
      <c r="D4" s="109" t="s">
        <v>175</v>
      </c>
      <c r="E4" s="155"/>
      <c r="F4" s="105">
        <v>2000</v>
      </c>
      <c r="G4" s="69"/>
      <c r="H4" s="69"/>
      <c r="I4" s="69"/>
      <c r="J4" s="69"/>
      <c r="K4" s="69"/>
      <c r="L4" s="69"/>
      <c r="M4" s="69">
        <v>3000</v>
      </c>
      <c r="N4" s="69"/>
      <c r="O4" s="69">
        <f t="shared" si="0"/>
        <v>5000</v>
      </c>
      <c r="P4" s="76"/>
    </row>
    <row r="5" spans="2:16" ht="16.5" customHeight="1" x14ac:dyDescent="0.2">
      <c r="B5" s="102" t="s">
        <v>108</v>
      </c>
      <c r="C5" s="109" t="s">
        <v>212</v>
      </c>
      <c r="D5" s="109" t="s">
        <v>132</v>
      </c>
      <c r="E5" s="155"/>
      <c r="F5" s="105">
        <v>2000</v>
      </c>
      <c r="G5" s="69"/>
      <c r="H5" s="69"/>
      <c r="I5" s="69"/>
      <c r="J5" s="69"/>
      <c r="K5" s="69"/>
      <c r="L5" s="69"/>
      <c r="M5" s="69"/>
      <c r="N5" s="69"/>
      <c r="O5" s="69">
        <f t="shared" si="0"/>
        <v>2000</v>
      </c>
      <c r="P5" s="76"/>
    </row>
    <row r="6" spans="2:16" ht="16.5" customHeight="1" x14ac:dyDescent="0.2">
      <c r="B6" s="104" t="s">
        <v>108</v>
      </c>
      <c r="C6" s="109" t="s">
        <v>196</v>
      </c>
      <c r="D6" s="109" t="s">
        <v>141</v>
      </c>
      <c r="E6" s="155"/>
      <c r="F6" s="105"/>
      <c r="G6" s="69"/>
      <c r="H6" s="69"/>
      <c r="I6" s="69"/>
      <c r="J6" s="69"/>
      <c r="K6" s="69"/>
      <c r="L6" s="69"/>
      <c r="M6" s="69">
        <v>3000</v>
      </c>
      <c r="N6" s="69"/>
      <c r="O6" s="69">
        <f t="shared" si="0"/>
        <v>3000</v>
      </c>
      <c r="P6" s="76"/>
    </row>
    <row r="7" spans="2:16" ht="16.5" customHeight="1" x14ac:dyDescent="0.2">
      <c r="B7" s="104" t="s">
        <v>108</v>
      </c>
      <c r="C7" s="109" t="s">
        <v>222</v>
      </c>
      <c r="D7" s="109" t="s">
        <v>143</v>
      </c>
      <c r="E7" s="155"/>
      <c r="F7" s="105">
        <v>2000</v>
      </c>
      <c r="G7" s="69"/>
      <c r="H7" s="69"/>
      <c r="I7" s="69"/>
      <c r="J7" s="69"/>
      <c r="K7" s="69"/>
      <c r="L7" s="69"/>
      <c r="M7" s="69"/>
      <c r="N7" s="69"/>
      <c r="O7" s="69">
        <f t="shared" si="0"/>
        <v>2000</v>
      </c>
      <c r="P7" s="76"/>
    </row>
    <row r="8" spans="2:16" ht="16.5" customHeight="1" x14ac:dyDescent="0.2">
      <c r="B8" s="104" t="s">
        <v>108</v>
      </c>
      <c r="C8" s="109" t="s">
        <v>262</v>
      </c>
      <c r="D8" s="109" t="s">
        <v>263</v>
      </c>
      <c r="E8" s="155"/>
      <c r="F8" s="105">
        <v>2000</v>
      </c>
      <c r="G8" s="69"/>
      <c r="H8" s="69"/>
      <c r="I8" s="69"/>
      <c r="J8" s="69"/>
      <c r="K8" s="69"/>
      <c r="L8" s="69"/>
      <c r="M8" s="69"/>
      <c r="N8" s="69"/>
      <c r="O8" s="69">
        <f t="shared" si="0"/>
        <v>2000</v>
      </c>
      <c r="P8" s="76"/>
    </row>
    <row r="9" spans="2:16" ht="16.5" customHeight="1" x14ac:dyDescent="0.2">
      <c r="B9" s="104" t="s">
        <v>108</v>
      </c>
      <c r="C9" s="109" t="s">
        <v>268</v>
      </c>
      <c r="D9" s="109" t="s">
        <v>269</v>
      </c>
      <c r="E9" s="155"/>
      <c r="F9" s="105"/>
      <c r="G9" s="69"/>
      <c r="H9" s="69"/>
      <c r="I9" s="69"/>
      <c r="J9" s="69"/>
      <c r="K9" s="69"/>
      <c r="L9" s="69"/>
      <c r="M9" s="69">
        <v>3000</v>
      </c>
      <c r="N9" s="69"/>
      <c r="O9" s="69">
        <f t="shared" si="0"/>
        <v>3000</v>
      </c>
      <c r="P9" s="76"/>
    </row>
    <row r="10" spans="2:16" ht="16.5" customHeight="1" x14ac:dyDescent="0.2">
      <c r="B10" s="104" t="s">
        <v>108</v>
      </c>
      <c r="C10" s="109" t="s">
        <v>310</v>
      </c>
      <c r="D10" s="109" t="s">
        <v>311</v>
      </c>
      <c r="E10" s="155"/>
      <c r="F10" s="105"/>
      <c r="G10" s="69"/>
      <c r="H10" s="69"/>
      <c r="I10" s="69"/>
      <c r="J10" s="69"/>
      <c r="K10" s="69">
        <v>1000</v>
      </c>
      <c r="L10" s="69"/>
      <c r="M10" s="69">
        <v>3000</v>
      </c>
      <c r="N10" s="69"/>
      <c r="O10" s="69">
        <f t="shared" si="0"/>
        <v>4000</v>
      </c>
      <c r="P10" s="76"/>
    </row>
    <row r="11" spans="2:16" ht="16.5" customHeight="1" x14ac:dyDescent="0.2">
      <c r="B11" s="104" t="s">
        <v>108</v>
      </c>
      <c r="C11" s="109" t="s">
        <v>341</v>
      </c>
      <c r="D11" s="109" t="s">
        <v>342</v>
      </c>
      <c r="E11" s="155"/>
      <c r="F11" s="105">
        <v>2000</v>
      </c>
      <c r="G11" s="69"/>
      <c r="H11" s="69"/>
      <c r="I11" s="69"/>
      <c r="J11" s="69"/>
      <c r="K11" s="69"/>
      <c r="L11" s="69"/>
      <c r="M11" s="69"/>
      <c r="N11" s="69"/>
      <c r="O11" s="69">
        <f t="shared" si="0"/>
        <v>2000</v>
      </c>
      <c r="P11" s="76"/>
    </row>
    <row r="12" spans="2:16" ht="16.5" customHeight="1" x14ac:dyDescent="0.2">
      <c r="B12" s="104" t="s">
        <v>108</v>
      </c>
      <c r="C12" s="109" t="s">
        <v>379</v>
      </c>
      <c r="D12" s="109" t="s">
        <v>311</v>
      </c>
      <c r="E12" s="155"/>
      <c r="F12" s="105"/>
      <c r="G12" s="69"/>
      <c r="H12" s="69"/>
      <c r="I12" s="69"/>
      <c r="J12" s="69"/>
      <c r="K12" s="69">
        <v>1000</v>
      </c>
      <c r="L12" s="69"/>
      <c r="M12" s="69">
        <v>3000</v>
      </c>
      <c r="N12" s="69"/>
      <c r="O12" s="69">
        <f t="shared" si="0"/>
        <v>4000</v>
      </c>
      <c r="P12" s="76"/>
    </row>
    <row r="13" spans="2:16" ht="16.5" customHeight="1" x14ac:dyDescent="0.2">
      <c r="B13" s="156" t="s">
        <v>108</v>
      </c>
      <c r="C13" s="109" t="s">
        <v>415</v>
      </c>
      <c r="D13" s="109" t="s">
        <v>416</v>
      </c>
      <c r="E13" s="155"/>
      <c r="F13" s="107"/>
      <c r="G13" s="105"/>
      <c r="H13" s="69"/>
      <c r="I13" s="69"/>
      <c r="J13" s="69"/>
      <c r="K13" s="69"/>
      <c r="L13" s="69"/>
      <c r="M13" s="69">
        <v>3000</v>
      </c>
      <c r="N13" s="69"/>
      <c r="O13" s="69">
        <f t="shared" si="0"/>
        <v>3000</v>
      </c>
      <c r="P13" s="76"/>
    </row>
    <row r="14" spans="2:16" ht="16.5" customHeight="1" x14ac:dyDescent="0.2">
      <c r="B14" s="156" t="s">
        <v>108</v>
      </c>
      <c r="C14" s="109" t="s">
        <v>433</v>
      </c>
      <c r="D14" s="109" t="s">
        <v>434</v>
      </c>
      <c r="E14" s="155"/>
      <c r="F14" s="105"/>
      <c r="G14" s="69"/>
      <c r="H14" s="69"/>
      <c r="I14" s="69"/>
      <c r="J14" s="69"/>
      <c r="K14" s="69">
        <v>1000</v>
      </c>
      <c r="L14" s="69"/>
      <c r="M14" s="69">
        <v>3000</v>
      </c>
      <c r="N14" s="69"/>
      <c r="O14" s="69">
        <f t="shared" si="0"/>
        <v>4000</v>
      </c>
      <c r="P14" s="76"/>
    </row>
    <row r="15" spans="2:16" ht="16.5" customHeight="1" x14ac:dyDescent="0.2">
      <c r="B15" s="156" t="s">
        <v>108</v>
      </c>
      <c r="C15" s="109" t="s">
        <v>439</v>
      </c>
      <c r="D15" s="109" t="s">
        <v>440</v>
      </c>
      <c r="E15" s="155"/>
      <c r="F15" s="105"/>
      <c r="G15" s="69"/>
      <c r="H15" s="69"/>
      <c r="I15" s="69"/>
      <c r="J15" s="69"/>
      <c r="K15" s="69">
        <v>1000</v>
      </c>
      <c r="L15" s="69"/>
      <c r="M15" s="69">
        <v>3000</v>
      </c>
      <c r="N15" s="69"/>
      <c r="O15" s="69">
        <f t="shared" si="0"/>
        <v>4000</v>
      </c>
      <c r="P15" s="76"/>
    </row>
    <row r="16" spans="2:16" ht="16.5" customHeight="1" x14ac:dyDescent="0.2">
      <c r="B16" s="156" t="s">
        <v>108</v>
      </c>
      <c r="C16" s="109" t="s">
        <v>549</v>
      </c>
      <c r="D16" s="109" t="s">
        <v>550</v>
      </c>
      <c r="E16" s="155"/>
      <c r="F16" s="105"/>
      <c r="G16" s="69"/>
      <c r="H16" s="69"/>
      <c r="I16" s="69"/>
      <c r="J16" s="69"/>
      <c r="K16" s="69">
        <v>1000</v>
      </c>
      <c r="L16" s="69"/>
      <c r="M16" s="69"/>
      <c r="N16" s="69"/>
      <c r="O16" s="69">
        <f t="shared" si="0"/>
        <v>1000</v>
      </c>
      <c r="P16" s="76"/>
    </row>
    <row r="17" spans="2:16" ht="16.5" customHeight="1" x14ac:dyDescent="0.2">
      <c r="B17" s="156" t="s">
        <v>108</v>
      </c>
      <c r="C17" s="109" t="s">
        <v>481</v>
      </c>
      <c r="D17" s="109" t="s">
        <v>482</v>
      </c>
      <c r="E17" s="155"/>
      <c r="F17" s="105"/>
      <c r="G17" s="69"/>
      <c r="H17" s="69"/>
      <c r="I17" s="69"/>
      <c r="J17" s="69"/>
      <c r="K17" s="69"/>
      <c r="L17" s="69"/>
      <c r="M17" s="69">
        <v>3000</v>
      </c>
      <c r="N17" s="69"/>
      <c r="O17" s="69">
        <f t="shared" si="0"/>
        <v>3000</v>
      </c>
      <c r="P17" s="76"/>
    </row>
    <row r="18" spans="2:16" ht="16.5" customHeight="1" x14ac:dyDescent="0.2">
      <c r="B18" s="156" t="s">
        <v>108</v>
      </c>
      <c r="C18" s="109" t="s">
        <v>517</v>
      </c>
      <c r="D18" s="109" t="s">
        <v>201</v>
      </c>
      <c r="E18" s="155"/>
      <c r="F18" s="105">
        <v>2000</v>
      </c>
      <c r="G18" s="69"/>
      <c r="H18" s="69"/>
      <c r="I18" s="69"/>
      <c r="J18" s="69"/>
      <c r="K18" s="69"/>
      <c r="L18" s="69"/>
      <c r="M18" s="69"/>
      <c r="N18" s="69"/>
      <c r="O18" s="69">
        <f t="shared" si="0"/>
        <v>2000</v>
      </c>
      <c r="P18" s="76"/>
    </row>
    <row r="19" spans="2:16" ht="16.5" customHeight="1" x14ac:dyDescent="0.2">
      <c r="B19" s="156" t="s">
        <v>108</v>
      </c>
      <c r="C19" s="109" t="s">
        <v>533</v>
      </c>
      <c r="D19" s="109" t="s">
        <v>534</v>
      </c>
      <c r="E19" s="155"/>
      <c r="F19" s="105">
        <v>2000</v>
      </c>
      <c r="G19" s="69"/>
      <c r="H19" s="69"/>
      <c r="I19" s="69"/>
      <c r="J19" s="69"/>
      <c r="K19" s="69"/>
      <c r="L19" s="69"/>
      <c r="M19" s="69">
        <v>3000</v>
      </c>
      <c r="N19" s="69"/>
      <c r="O19" s="69">
        <f t="shared" si="0"/>
        <v>5000</v>
      </c>
      <c r="P19" s="76"/>
    </row>
    <row r="20" spans="2:16" ht="16.5" customHeight="1" x14ac:dyDescent="0.2">
      <c r="B20" s="156" t="s">
        <v>108</v>
      </c>
      <c r="C20" s="109" t="s">
        <v>545</v>
      </c>
      <c r="D20" s="109" t="s">
        <v>132</v>
      </c>
      <c r="E20" s="155"/>
      <c r="F20" s="105">
        <v>2000</v>
      </c>
      <c r="G20" s="69"/>
      <c r="H20" s="69"/>
      <c r="I20" s="69"/>
      <c r="J20" s="69"/>
      <c r="K20" s="69"/>
      <c r="L20" s="69"/>
      <c r="M20" s="69"/>
      <c r="N20" s="69"/>
      <c r="O20" s="69">
        <f t="shared" si="0"/>
        <v>2000</v>
      </c>
      <c r="P20" s="76"/>
    </row>
    <row r="21" spans="2:16" ht="16.5" customHeight="1" x14ac:dyDescent="0.2">
      <c r="B21" s="156" t="s">
        <v>108</v>
      </c>
      <c r="C21" s="109" t="s">
        <v>521</v>
      </c>
      <c r="D21" s="109" t="s">
        <v>522</v>
      </c>
      <c r="E21" s="155"/>
      <c r="F21" s="105"/>
      <c r="G21" s="69"/>
      <c r="H21" s="69"/>
      <c r="I21" s="69"/>
      <c r="J21" s="69"/>
      <c r="K21" s="69">
        <v>1000</v>
      </c>
      <c r="L21" s="69"/>
      <c r="M21" s="69">
        <v>3000</v>
      </c>
      <c r="N21" s="69"/>
      <c r="O21" s="69">
        <f t="shared" si="0"/>
        <v>4000</v>
      </c>
      <c r="P21" s="76"/>
    </row>
    <row r="22" spans="2:16" ht="16.5" customHeight="1" x14ac:dyDescent="0.2">
      <c r="B22" s="157" t="s">
        <v>108</v>
      </c>
      <c r="C22" s="109" t="s">
        <v>560</v>
      </c>
      <c r="D22" s="109" t="s">
        <v>482</v>
      </c>
      <c r="E22" s="158"/>
      <c r="F22" s="105">
        <v>2000</v>
      </c>
      <c r="G22" s="69"/>
      <c r="H22" s="69"/>
      <c r="I22" s="69"/>
      <c r="J22" s="69"/>
      <c r="K22" s="69">
        <v>1000</v>
      </c>
      <c r="L22" s="69"/>
      <c r="M22" s="69">
        <v>3000</v>
      </c>
      <c r="N22" s="69"/>
      <c r="O22" s="69">
        <f t="shared" si="0"/>
        <v>6000</v>
      </c>
      <c r="P22" s="76"/>
    </row>
    <row r="23" spans="2:16" ht="16.5" customHeight="1" thickBot="1" x14ac:dyDescent="0.3">
      <c r="B23" s="159" t="s">
        <v>108</v>
      </c>
      <c r="C23" s="110">
        <v>2394468</v>
      </c>
      <c r="D23" s="110" t="s">
        <v>648</v>
      </c>
      <c r="E23" s="160"/>
      <c r="F23" s="106"/>
      <c r="G23" s="78"/>
      <c r="H23" s="78"/>
      <c r="I23" s="78"/>
      <c r="J23" s="78"/>
      <c r="K23" s="78"/>
      <c r="L23" s="78"/>
      <c r="M23" s="78"/>
      <c r="N23" s="78">
        <v>3000</v>
      </c>
      <c r="O23" s="78">
        <f t="shared" si="0"/>
        <v>3000</v>
      </c>
      <c r="P23" s="108">
        <v>67</v>
      </c>
    </row>
    <row r="24" spans="2:16" ht="16.5" customHeight="1" thickBot="1" x14ac:dyDescent="0.25">
      <c r="B24" s="89" t="s">
        <v>109</v>
      </c>
      <c r="C24" s="90" t="str">
        <f>C3</f>
        <v>PGB250001977</v>
      </c>
      <c r="D24" s="97"/>
      <c r="E24" s="98"/>
      <c r="F24" s="98"/>
      <c r="G24" s="98"/>
      <c r="H24" s="98"/>
      <c r="I24" s="98"/>
      <c r="J24" s="98"/>
      <c r="K24" s="98"/>
      <c r="L24" s="98"/>
      <c r="M24" s="99"/>
      <c r="N24" s="100" t="s">
        <v>110</v>
      </c>
      <c r="O24" s="101">
        <f>SUM(O3:O23)</f>
        <v>67000</v>
      </c>
    </row>
    <row r="25" spans="2:16" ht="16.5" customHeight="1" x14ac:dyDescent="0.2"/>
    <row r="26" spans="2:16" ht="16.5" customHeight="1" x14ac:dyDescent="0.2">
      <c r="B26" s="91" t="s">
        <v>649</v>
      </c>
    </row>
    <row r="27" spans="2:16" ht="16.5" customHeight="1" x14ac:dyDescent="0.2">
      <c r="B27" s="74" t="s">
        <v>121</v>
      </c>
      <c r="C27" s="74" t="s">
        <v>122</v>
      </c>
      <c r="D27" s="74" t="s">
        <v>123</v>
      </c>
      <c r="E27" s="74" t="s">
        <v>124</v>
      </c>
      <c r="F27" s="74" t="s">
        <v>125</v>
      </c>
      <c r="G27" s="74" t="s">
        <v>126</v>
      </c>
      <c r="H27" s="74" t="s">
        <v>127</v>
      </c>
    </row>
    <row r="28" spans="2:16" ht="16.5" customHeight="1" x14ac:dyDescent="0.2">
      <c r="B28" s="92"/>
      <c r="C28" s="93"/>
      <c r="D28" s="93"/>
      <c r="E28" s="79"/>
      <c r="F28" s="94"/>
      <c r="G28" s="93"/>
      <c r="H28" s="95"/>
    </row>
    <row r="29" spans="2:16" ht="16.5" customHeight="1" x14ac:dyDescent="0.2"/>
    <row r="30" spans="2:16" ht="16.5" customHeight="1" x14ac:dyDescent="0.2"/>
    <row r="31" spans="2:16" ht="16.5" customHeight="1" x14ac:dyDescent="0.2">
      <c r="G31" s="75" t="s">
        <v>128</v>
      </c>
      <c r="J31" s="96">
        <f>O24+H28</f>
        <v>67000</v>
      </c>
    </row>
    <row r="32" spans="2:16" ht="16.5" customHeight="1" x14ac:dyDescent="0.2"/>
    <row r="33" ht="16.5" customHeight="1" x14ac:dyDescent="0.2"/>
    <row r="34" ht="16.5" customHeight="1" x14ac:dyDescent="0.2"/>
    <row r="35" ht="16.5" customHeight="1" x14ac:dyDescent="0.2"/>
    <row r="36" ht="16.5" customHeight="1" x14ac:dyDescent="0.2"/>
    <row r="37" ht="16.5" customHeight="1" x14ac:dyDescent="0.2"/>
    <row r="38" ht="16.5" customHeight="1" x14ac:dyDescent="0.2"/>
    <row r="39" ht="16.5" customHeight="1" x14ac:dyDescent="0.2"/>
    <row r="40" ht="16.5" customHeight="1" x14ac:dyDescent="0.2"/>
    <row r="41" ht="16.5" customHeight="1" x14ac:dyDescent="0.2"/>
    <row r="42" ht="16.5" customHeight="1" x14ac:dyDescent="0.2"/>
    <row r="43" ht="16.5" customHeight="1" x14ac:dyDescent="0.2"/>
    <row r="44" ht="16.5" customHeight="1" x14ac:dyDescent="0.2"/>
    <row r="45" ht="16.5" customHeight="1" x14ac:dyDescent="0.2"/>
    <row r="46" ht="16.5" customHeight="1" x14ac:dyDescent="0.2"/>
    <row r="47" ht="16.5" customHeight="1" x14ac:dyDescent="0.2"/>
    <row r="48" ht="16.5" customHeight="1" x14ac:dyDescent="0.2"/>
    <row r="49" ht="16.5" customHeight="1" x14ac:dyDescent="0.2"/>
    <row r="50" ht="16.5" customHeight="1" x14ac:dyDescent="0.2"/>
    <row r="51" ht="16.5" customHeight="1" x14ac:dyDescent="0.2"/>
    <row r="52" ht="16.5" customHeight="1" x14ac:dyDescent="0.2"/>
    <row r="53" ht="16.5" customHeight="1" x14ac:dyDescent="0.2"/>
    <row r="54" ht="16.5" customHeight="1" x14ac:dyDescent="0.2"/>
    <row r="55" ht="16.5" customHeight="1" x14ac:dyDescent="0.2"/>
    <row r="56" ht="16.5" customHeight="1" x14ac:dyDescent="0.2"/>
    <row r="57" ht="16.5" customHeight="1" x14ac:dyDescent="0.2"/>
    <row r="58" ht="16.5" customHeight="1" x14ac:dyDescent="0.2"/>
    <row r="59" ht="16.5" customHeight="1" x14ac:dyDescent="0.2"/>
    <row r="60" ht="16.5" customHeight="1" x14ac:dyDescent="0.2"/>
    <row r="61" ht="16.5" customHeight="1" x14ac:dyDescent="0.2"/>
    <row r="62" ht="16.5" customHeight="1" x14ac:dyDescent="0.2"/>
    <row r="63" ht="16.5" customHeight="1" x14ac:dyDescent="0.2"/>
    <row r="64" ht="16.5" customHeight="1" x14ac:dyDescent="0.2"/>
    <row r="65" ht="16.5" customHeight="1" x14ac:dyDescent="0.2"/>
    <row r="66" ht="16.5" customHeight="1" x14ac:dyDescent="0.2"/>
    <row r="67" ht="16.5" customHeight="1" x14ac:dyDescent="0.2"/>
  </sheetData>
  <mergeCells count="1">
    <mergeCell ref="B1:P1"/>
  </mergeCells>
  <phoneticPr fontId="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B35E0-3042-4575-A012-731C21BB86D8}">
  <sheetPr>
    <tabColor theme="1"/>
  </sheetPr>
  <dimension ref="B2:H28"/>
  <sheetViews>
    <sheetView zoomScale="85" zoomScaleNormal="85" workbookViewId="0">
      <selection activeCell="D7" sqref="D7"/>
    </sheetView>
  </sheetViews>
  <sheetFormatPr defaultRowHeight="16.5" x14ac:dyDescent="0.3"/>
  <cols>
    <col min="1" max="1" width="3" customWidth="1"/>
    <col min="2" max="2" width="40.625" bestFit="1" customWidth="1"/>
    <col min="3" max="3" width="28.25" customWidth="1"/>
    <col min="4" max="5" width="24.75" bestFit="1" customWidth="1"/>
    <col min="6" max="6" width="29.5" customWidth="1"/>
  </cols>
  <sheetData>
    <row r="2" spans="2:5" ht="17.25" thickBot="1" x14ac:dyDescent="0.35">
      <c r="B2" s="17" t="s">
        <v>27</v>
      </c>
      <c r="C2" s="18" t="s">
        <v>59</v>
      </c>
      <c r="D2" s="19" t="s">
        <v>74</v>
      </c>
    </row>
    <row r="3" spans="2:5" ht="17.25" thickTop="1" x14ac:dyDescent="0.3">
      <c r="B3" s="9" t="s">
        <v>57</v>
      </c>
      <c r="C3" s="10" t="s">
        <v>60</v>
      </c>
      <c r="D3" s="11">
        <v>1500</v>
      </c>
    </row>
    <row r="4" spans="2:5" x14ac:dyDescent="0.3">
      <c r="B4" s="3" t="s">
        <v>58</v>
      </c>
      <c r="C4" s="2" t="s">
        <v>61</v>
      </c>
      <c r="D4" s="4">
        <v>0</v>
      </c>
    </row>
    <row r="5" spans="2:5" x14ac:dyDescent="0.3">
      <c r="B5" s="3" t="s">
        <v>49</v>
      </c>
      <c r="C5" s="2" t="s">
        <v>61</v>
      </c>
      <c r="D5" s="4">
        <v>0</v>
      </c>
    </row>
    <row r="6" spans="2:5" x14ac:dyDescent="0.3">
      <c r="B6" s="3" t="s">
        <v>62</v>
      </c>
      <c r="C6" s="2" t="s">
        <v>61</v>
      </c>
      <c r="D6" s="4">
        <v>0</v>
      </c>
    </row>
    <row r="7" spans="2:5" x14ac:dyDescent="0.3">
      <c r="B7" s="3" t="s">
        <v>331</v>
      </c>
      <c r="C7" s="2" t="s">
        <v>60</v>
      </c>
      <c r="D7" s="4">
        <v>1500</v>
      </c>
    </row>
    <row r="8" spans="2:5" x14ac:dyDescent="0.3">
      <c r="B8" s="3" t="s">
        <v>135</v>
      </c>
      <c r="C8" s="2" t="s">
        <v>60</v>
      </c>
      <c r="D8" s="4">
        <v>1500</v>
      </c>
    </row>
    <row r="9" spans="2:5" x14ac:dyDescent="0.3">
      <c r="B9" s="3" t="s">
        <v>56</v>
      </c>
      <c r="C9" s="2" t="s">
        <v>60</v>
      </c>
      <c r="D9" s="4">
        <v>1500</v>
      </c>
    </row>
    <row r="10" spans="2:5" x14ac:dyDescent="0.3">
      <c r="B10" s="5" t="s">
        <v>55</v>
      </c>
      <c r="C10" s="6" t="s">
        <v>60</v>
      </c>
      <c r="D10" s="7">
        <v>1500</v>
      </c>
    </row>
    <row r="12" spans="2:5" x14ac:dyDescent="0.3">
      <c r="B12" s="12"/>
      <c r="C12" s="8"/>
      <c r="D12" s="16" t="s">
        <v>63</v>
      </c>
    </row>
    <row r="13" spans="2:5" ht="17.25" thickBot="1" x14ac:dyDescent="0.35">
      <c r="B13" s="20" t="s">
        <v>64</v>
      </c>
      <c r="C13" s="21" t="s">
        <v>65</v>
      </c>
      <c r="D13" s="22" t="s">
        <v>66</v>
      </c>
      <c r="E13" s="22" t="s">
        <v>66</v>
      </c>
    </row>
    <row r="14" spans="2:5" ht="17.25" thickTop="1" x14ac:dyDescent="0.3">
      <c r="B14" s="31">
        <v>0</v>
      </c>
      <c r="C14" s="33">
        <v>0</v>
      </c>
      <c r="D14" s="33">
        <v>7000</v>
      </c>
      <c r="E14" s="13" t="s">
        <v>67</v>
      </c>
    </row>
    <row r="15" spans="2:5" x14ac:dyDescent="0.3">
      <c r="B15" s="32">
        <v>2000</v>
      </c>
      <c r="C15" s="34">
        <v>1</v>
      </c>
      <c r="D15" s="34">
        <v>10000</v>
      </c>
      <c r="E15" s="14" t="s">
        <v>68</v>
      </c>
    </row>
    <row r="16" spans="2:5" x14ac:dyDescent="0.3">
      <c r="B16" s="32">
        <v>3000</v>
      </c>
      <c r="C16" s="34">
        <v>2</v>
      </c>
      <c r="D16" s="34">
        <v>15000</v>
      </c>
      <c r="E16" s="14" t="s">
        <v>68</v>
      </c>
    </row>
    <row r="17" spans="2:8" x14ac:dyDescent="0.3">
      <c r="B17" s="32">
        <v>4000</v>
      </c>
      <c r="C17" s="34">
        <v>3</v>
      </c>
      <c r="D17" s="34">
        <v>20000</v>
      </c>
      <c r="E17" s="14" t="s">
        <v>68</v>
      </c>
    </row>
    <row r="18" spans="2:8" x14ac:dyDescent="0.3">
      <c r="B18" s="36">
        <v>5000</v>
      </c>
      <c r="C18" s="35">
        <v>4</v>
      </c>
      <c r="D18" s="35">
        <v>25000</v>
      </c>
      <c r="E18" s="15" t="s">
        <v>68</v>
      </c>
    </row>
    <row r="20" spans="2:8" ht="17.25" thickBot="1" x14ac:dyDescent="0.35">
      <c r="B20" s="20" t="s">
        <v>90</v>
      </c>
      <c r="C20" s="22" t="s">
        <v>69</v>
      </c>
    </row>
    <row r="21" spans="2:8" ht="17.25" thickTop="1" x14ac:dyDescent="0.3">
      <c r="B21" s="31">
        <v>0</v>
      </c>
      <c r="C21" s="37">
        <v>0</v>
      </c>
    </row>
    <row r="22" spans="2:8" x14ac:dyDescent="0.3">
      <c r="B22" s="71">
        <v>2.1</v>
      </c>
      <c r="C22" s="37">
        <v>550</v>
      </c>
    </row>
    <row r="23" spans="2:8" x14ac:dyDescent="0.3">
      <c r="B23" s="71">
        <v>5</v>
      </c>
      <c r="C23" s="37">
        <v>1200</v>
      </c>
    </row>
    <row r="24" spans="2:8" x14ac:dyDescent="0.3">
      <c r="B24" s="71">
        <v>10</v>
      </c>
      <c r="C24" s="37">
        <v>4500</v>
      </c>
    </row>
    <row r="25" spans="2:8" x14ac:dyDescent="0.3">
      <c r="B25" s="71">
        <v>20</v>
      </c>
      <c r="C25" s="37">
        <v>11000</v>
      </c>
    </row>
    <row r="26" spans="2:8" x14ac:dyDescent="0.3">
      <c r="B26" s="71">
        <v>25</v>
      </c>
      <c r="C26" s="37">
        <v>15000</v>
      </c>
    </row>
    <row r="27" spans="2:8" x14ac:dyDescent="0.3">
      <c r="B27" s="72">
        <v>30</v>
      </c>
      <c r="C27" s="38">
        <v>15000</v>
      </c>
    </row>
    <row r="28" spans="2:8" x14ac:dyDescent="0.3">
      <c r="G28" s="50"/>
      <c r="H28" s="50"/>
    </row>
  </sheetData>
  <phoneticPr fontId="6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2C9E77DD3AC0E44EADC1D842D8934D10" ma:contentTypeVersion="12" ma:contentTypeDescription="새 문서를 만듭니다." ma:contentTypeScope="" ma:versionID="9895438146a9ad92018b3e124c11b0be">
  <xsd:schema xmlns:xsd="http://www.w3.org/2001/XMLSchema" xmlns:xs="http://www.w3.org/2001/XMLSchema" xmlns:p="http://schemas.microsoft.com/office/2006/metadata/properties" xmlns:ns2="26399622-5776-4402-ac12-77f403cf666e" xmlns:ns3="5d6fb54b-fdde-4ac8-86ee-ec000ba5d0ff" targetNamespace="http://schemas.microsoft.com/office/2006/metadata/properties" ma:root="true" ma:fieldsID="80b13c66bb49b057b30b90c0fc8441c8" ns2:_="" ns3:_="">
    <xsd:import namespace="26399622-5776-4402-ac12-77f403cf666e"/>
    <xsd:import namespace="5d6fb54b-fdde-4ac8-86ee-ec000ba5d0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399622-5776-4402-ac12-77f403cf66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이미지 태그" ma:readOnly="false" ma:fieldId="{5cf76f15-5ced-4ddc-b409-7134ff3c332f}" ma:taxonomyMulti="true" ma:sspId="84bd57f3-c9df-43be-a8ef-0472419f0fb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6fb54b-fdde-4ac8-86ee-ec000ba5d0ff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3797502a-3085-4c41-8df9-a1cc57ae9e7e}" ma:internalName="TaxCatchAll" ma:showField="CatchAllData" ma:web="5d6fb54b-fdde-4ac8-86ee-ec000ba5d0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1896303-1B88-4B2F-BEB7-B4B16E83FC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399622-5776-4402-ac12-77f403cf666e"/>
    <ds:schemaRef ds:uri="5d6fb54b-fdde-4ac8-86ee-ec000ba5d0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3E7C449-ED37-44E7-BB02-A357B62252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INVOICE</vt:lpstr>
      <vt:lpstr>LIST</vt:lpstr>
      <vt:lpstr>영국현지발생비용</vt:lpstr>
      <vt:lpstr>MAPPING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이재호(JAE HO LEE)/항공EC사업팀</cp:lastModifiedBy>
  <cp:revision/>
  <dcterms:created xsi:type="dcterms:W3CDTF">2023-10-28T17:33:37Z</dcterms:created>
  <dcterms:modified xsi:type="dcterms:W3CDTF">2025-08-31T02:54:45Z</dcterms:modified>
  <cp:category/>
  <cp:contentStatus/>
</cp:coreProperties>
</file>