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박은미 선임님\"/>
    </mc:Choice>
  </mc:AlternateContent>
  <xr:revisionPtr revIDLastSave="0" documentId="13_ncr:1_{645DE485-26ED-4A8C-87BB-18F818171883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INVOICE" sheetId="20" r:id="rId1"/>
    <sheet name="Total" sheetId="1" r:id="rId2"/>
    <sheet name="MAPPING" sheetId="2" r:id="rId3"/>
    <sheet name="상계 및 추가" sheetId="21" r:id="rId4"/>
  </sheets>
  <definedNames>
    <definedName name="_xlnm._FilterDatabase" localSheetId="1" hidden="1">Total!$AC$3:$BJ$253</definedName>
    <definedName name="A">#REF!</definedName>
    <definedName name="D">#REF!</definedName>
    <definedName name="LHR">#REF!</definedName>
    <definedName name="_xlnm.Print_Area" localSheetId="0">INVOICE!$A$1:$I$6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0" l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Y3" i="1"/>
  <c r="E7" i="2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6" i="1"/>
  <c r="W3" i="1"/>
  <c r="T3" i="1"/>
  <c r="U253" i="1"/>
  <c r="P253" i="1"/>
  <c r="N253" i="1"/>
  <c r="O253" i="1" s="1"/>
  <c r="X253" i="1" s="1"/>
  <c r="M253" i="1"/>
  <c r="L253" i="1"/>
  <c r="K253" i="1"/>
  <c r="S253" i="1" s="1"/>
  <c r="J253" i="1"/>
  <c r="I253" i="1"/>
  <c r="H253" i="1"/>
  <c r="R253" i="1" s="1"/>
  <c r="G253" i="1"/>
  <c r="F253" i="1"/>
  <c r="E253" i="1"/>
  <c r="D253" i="1"/>
  <c r="C253" i="1"/>
  <c r="U252" i="1"/>
  <c r="P252" i="1"/>
  <c r="N252" i="1"/>
  <c r="O252" i="1" s="1"/>
  <c r="M252" i="1"/>
  <c r="L252" i="1"/>
  <c r="K252" i="1"/>
  <c r="S252" i="1" s="1"/>
  <c r="J252" i="1"/>
  <c r="I252" i="1"/>
  <c r="H252" i="1"/>
  <c r="R252" i="1" s="1"/>
  <c r="G252" i="1"/>
  <c r="F252" i="1"/>
  <c r="E252" i="1"/>
  <c r="D252" i="1"/>
  <c r="C252" i="1"/>
  <c r="U251" i="1"/>
  <c r="P251" i="1"/>
  <c r="N251" i="1"/>
  <c r="O251" i="1" s="1"/>
  <c r="M251" i="1"/>
  <c r="L251" i="1"/>
  <c r="K251" i="1"/>
  <c r="S251" i="1" s="1"/>
  <c r="J251" i="1"/>
  <c r="I251" i="1"/>
  <c r="H251" i="1"/>
  <c r="R251" i="1" s="1"/>
  <c r="G251" i="1"/>
  <c r="F251" i="1"/>
  <c r="E251" i="1"/>
  <c r="D251" i="1"/>
  <c r="C251" i="1"/>
  <c r="U250" i="1"/>
  <c r="P250" i="1"/>
  <c r="N250" i="1"/>
  <c r="O250" i="1" s="1"/>
  <c r="X250" i="1" s="1"/>
  <c r="M250" i="1"/>
  <c r="L250" i="1"/>
  <c r="K250" i="1"/>
  <c r="S250" i="1" s="1"/>
  <c r="J250" i="1"/>
  <c r="I250" i="1"/>
  <c r="H250" i="1"/>
  <c r="R250" i="1" s="1"/>
  <c r="G250" i="1"/>
  <c r="F250" i="1"/>
  <c r="E250" i="1"/>
  <c r="D250" i="1"/>
  <c r="C250" i="1"/>
  <c r="U249" i="1"/>
  <c r="P249" i="1"/>
  <c r="N249" i="1"/>
  <c r="O249" i="1" s="1"/>
  <c r="M249" i="1"/>
  <c r="L249" i="1"/>
  <c r="K249" i="1"/>
  <c r="S249" i="1" s="1"/>
  <c r="J249" i="1"/>
  <c r="I249" i="1"/>
  <c r="H249" i="1"/>
  <c r="R249" i="1" s="1"/>
  <c r="G249" i="1"/>
  <c r="F249" i="1"/>
  <c r="E249" i="1"/>
  <c r="D249" i="1"/>
  <c r="C249" i="1"/>
  <c r="U248" i="1"/>
  <c r="P248" i="1"/>
  <c r="N248" i="1"/>
  <c r="O248" i="1" s="1"/>
  <c r="Q248" i="1" s="1"/>
  <c r="M248" i="1"/>
  <c r="L248" i="1"/>
  <c r="K248" i="1"/>
  <c r="J248" i="1"/>
  <c r="I248" i="1"/>
  <c r="H248" i="1"/>
  <c r="R248" i="1" s="1"/>
  <c r="G248" i="1"/>
  <c r="F248" i="1"/>
  <c r="E248" i="1"/>
  <c r="D248" i="1"/>
  <c r="C248" i="1"/>
  <c r="U247" i="1"/>
  <c r="R247" i="1"/>
  <c r="P247" i="1"/>
  <c r="N247" i="1"/>
  <c r="O247" i="1" s="1"/>
  <c r="M247" i="1"/>
  <c r="L247" i="1"/>
  <c r="K247" i="1"/>
  <c r="S247" i="1" s="1"/>
  <c r="J247" i="1"/>
  <c r="I247" i="1"/>
  <c r="H247" i="1"/>
  <c r="G247" i="1"/>
  <c r="F247" i="1"/>
  <c r="E247" i="1"/>
  <c r="D247" i="1"/>
  <c r="C247" i="1"/>
  <c r="U246" i="1"/>
  <c r="P246" i="1"/>
  <c r="N246" i="1"/>
  <c r="O246" i="1" s="1"/>
  <c r="X246" i="1" s="1"/>
  <c r="M246" i="1"/>
  <c r="L246" i="1"/>
  <c r="K246" i="1"/>
  <c r="S246" i="1" s="1"/>
  <c r="J246" i="1"/>
  <c r="I246" i="1"/>
  <c r="H246" i="1"/>
  <c r="R246" i="1" s="1"/>
  <c r="G246" i="1"/>
  <c r="F246" i="1"/>
  <c r="E246" i="1"/>
  <c r="D246" i="1"/>
  <c r="C246" i="1"/>
  <c r="U245" i="1"/>
  <c r="P245" i="1"/>
  <c r="N245" i="1"/>
  <c r="O245" i="1" s="1"/>
  <c r="M245" i="1"/>
  <c r="L245" i="1"/>
  <c r="K245" i="1"/>
  <c r="J245" i="1"/>
  <c r="I245" i="1"/>
  <c r="H245" i="1"/>
  <c r="R245" i="1" s="1"/>
  <c r="G245" i="1"/>
  <c r="F245" i="1"/>
  <c r="E245" i="1"/>
  <c r="D245" i="1"/>
  <c r="C245" i="1"/>
  <c r="U244" i="1"/>
  <c r="P244" i="1"/>
  <c r="N244" i="1"/>
  <c r="O244" i="1" s="1"/>
  <c r="Q244" i="1" s="1"/>
  <c r="M244" i="1"/>
  <c r="L244" i="1"/>
  <c r="K244" i="1"/>
  <c r="S244" i="1" s="1"/>
  <c r="J244" i="1"/>
  <c r="I244" i="1"/>
  <c r="H244" i="1"/>
  <c r="R244" i="1" s="1"/>
  <c r="G244" i="1"/>
  <c r="F244" i="1"/>
  <c r="E244" i="1"/>
  <c r="D244" i="1"/>
  <c r="C244" i="1"/>
  <c r="U243" i="1"/>
  <c r="P243" i="1"/>
  <c r="N243" i="1"/>
  <c r="O243" i="1" s="1"/>
  <c r="M243" i="1"/>
  <c r="L243" i="1"/>
  <c r="K243" i="1"/>
  <c r="S243" i="1" s="1"/>
  <c r="J243" i="1"/>
  <c r="I243" i="1"/>
  <c r="H243" i="1"/>
  <c r="R243" i="1" s="1"/>
  <c r="G243" i="1"/>
  <c r="F243" i="1"/>
  <c r="E243" i="1"/>
  <c r="D243" i="1"/>
  <c r="C243" i="1"/>
  <c r="U242" i="1"/>
  <c r="R242" i="1"/>
  <c r="P242" i="1"/>
  <c r="N242" i="1"/>
  <c r="O242" i="1" s="1"/>
  <c r="M242" i="1"/>
  <c r="L242" i="1"/>
  <c r="K242" i="1"/>
  <c r="S242" i="1" s="1"/>
  <c r="J242" i="1"/>
  <c r="I242" i="1"/>
  <c r="H242" i="1"/>
  <c r="G242" i="1"/>
  <c r="F242" i="1"/>
  <c r="E242" i="1"/>
  <c r="D242" i="1"/>
  <c r="C242" i="1"/>
  <c r="U241" i="1"/>
  <c r="P241" i="1"/>
  <c r="N241" i="1"/>
  <c r="O241" i="1" s="1"/>
  <c r="M241" i="1"/>
  <c r="L241" i="1"/>
  <c r="K241" i="1"/>
  <c r="S241" i="1" s="1"/>
  <c r="J241" i="1"/>
  <c r="I241" i="1"/>
  <c r="H241" i="1"/>
  <c r="R241" i="1" s="1"/>
  <c r="G241" i="1"/>
  <c r="F241" i="1"/>
  <c r="E241" i="1"/>
  <c r="D241" i="1"/>
  <c r="C241" i="1"/>
  <c r="U240" i="1"/>
  <c r="P240" i="1"/>
  <c r="N240" i="1"/>
  <c r="O240" i="1" s="1"/>
  <c r="M240" i="1"/>
  <c r="L240" i="1"/>
  <c r="K240" i="1"/>
  <c r="S240" i="1" s="1"/>
  <c r="J240" i="1"/>
  <c r="I240" i="1"/>
  <c r="H240" i="1"/>
  <c r="R240" i="1" s="1"/>
  <c r="G240" i="1"/>
  <c r="F240" i="1"/>
  <c r="E240" i="1"/>
  <c r="D240" i="1"/>
  <c r="C240" i="1"/>
  <c r="U239" i="1"/>
  <c r="P239" i="1"/>
  <c r="N239" i="1"/>
  <c r="O239" i="1" s="1"/>
  <c r="M239" i="1"/>
  <c r="L239" i="1"/>
  <c r="K239" i="1"/>
  <c r="J239" i="1"/>
  <c r="I239" i="1"/>
  <c r="H239" i="1"/>
  <c r="R239" i="1" s="1"/>
  <c r="G239" i="1"/>
  <c r="F239" i="1"/>
  <c r="E239" i="1"/>
  <c r="D239" i="1"/>
  <c r="C239" i="1"/>
  <c r="U238" i="1"/>
  <c r="R238" i="1"/>
  <c r="P238" i="1"/>
  <c r="N238" i="1"/>
  <c r="O238" i="1" s="1"/>
  <c r="M238" i="1"/>
  <c r="L238" i="1"/>
  <c r="K238" i="1"/>
  <c r="J238" i="1"/>
  <c r="I238" i="1"/>
  <c r="H238" i="1"/>
  <c r="G238" i="1"/>
  <c r="F238" i="1"/>
  <c r="E238" i="1"/>
  <c r="D238" i="1"/>
  <c r="C238" i="1"/>
  <c r="U237" i="1"/>
  <c r="P237" i="1"/>
  <c r="N237" i="1"/>
  <c r="O237" i="1" s="1"/>
  <c r="M237" i="1"/>
  <c r="L237" i="1"/>
  <c r="K237" i="1"/>
  <c r="S237" i="1" s="1"/>
  <c r="J237" i="1"/>
  <c r="I237" i="1"/>
  <c r="H237" i="1"/>
  <c r="R237" i="1" s="1"/>
  <c r="G237" i="1"/>
  <c r="F237" i="1"/>
  <c r="E237" i="1"/>
  <c r="D237" i="1"/>
  <c r="C237" i="1"/>
  <c r="U236" i="1"/>
  <c r="P236" i="1"/>
  <c r="N236" i="1"/>
  <c r="O236" i="1" s="1"/>
  <c r="X236" i="1" s="1"/>
  <c r="M236" i="1"/>
  <c r="L236" i="1"/>
  <c r="K236" i="1"/>
  <c r="S236" i="1" s="1"/>
  <c r="J236" i="1"/>
  <c r="I236" i="1"/>
  <c r="H236" i="1"/>
  <c r="R236" i="1" s="1"/>
  <c r="G236" i="1"/>
  <c r="F236" i="1"/>
  <c r="E236" i="1"/>
  <c r="D236" i="1"/>
  <c r="C236" i="1"/>
  <c r="U235" i="1"/>
  <c r="P235" i="1"/>
  <c r="N235" i="1"/>
  <c r="O235" i="1" s="1"/>
  <c r="X235" i="1" s="1"/>
  <c r="M235" i="1"/>
  <c r="L235" i="1"/>
  <c r="K235" i="1"/>
  <c r="S235" i="1" s="1"/>
  <c r="J235" i="1"/>
  <c r="I235" i="1"/>
  <c r="H235" i="1"/>
  <c r="R235" i="1" s="1"/>
  <c r="G235" i="1"/>
  <c r="F235" i="1"/>
  <c r="E235" i="1"/>
  <c r="D235" i="1"/>
  <c r="C235" i="1"/>
  <c r="U234" i="1"/>
  <c r="P234" i="1"/>
  <c r="N234" i="1"/>
  <c r="O234" i="1" s="1"/>
  <c r="Q234" i="1" s="1"/>
  <c r="M234" i="1"/>
  <c r="L234" i="1"/>
  <c r="K234" i="1"/>
  <c r="S234" i="1" s="1"/>
  <c r="J234" i="1"/>
  <c r="I234" i="1"/>
  <c r="H234" i="1"/>
  <c r="R234" i="1" s="1"/>
  <c r="G234" i="1"/>
  <c r="F234" i="1"/>
  <c r="E234" i="1"/>
  <c r="D234" i="1"/>
  <c r="C234" i="1"/>
  <c r="V233" i="1"/>
  <c r="U233" i="1"/>
  <c r="S233" i="1"/>
  <c r="Q233" i="1"/>
  <c r="P233" i="1"/>
  <c r="N233" i="1"/>
  <c r="O233" i="1" s="1"/>
  <c r="X233" i="1" s="1"/>
  <c r="M233" i="1"/>
  <c r="L233" i="1"/>
  <c r="K233" i="1"/>
  <c r="J233" i="1"/>
  <c r="I233" i="1"/>
  <c r="H233" i="1"/>
  <c r="R233" i="1" s="1"/>
  <c r="G233" i="1"/>
  <c r="F233" i="1"/>
  <c r="E233" i="1"/>
  <c r="D233" i="1"/>
  <c r="C233" i="1"/>
  <c r="U232" i="1"/>
  <c r="P232" i="1"/>
  <c r="N232" i="1"/>
  <c r="O232" i="1" s="1"/>
  <c r="X232" i="1" s="1"/>
  <c r="M232" i="1"/>
  <c r="L232" i="1"/>
  <c r="K232" i="1"/>
  <c r="S232" i="1" s="1"/>
  <c r="J232" i="1"/>
  <c r="I232" i="1"/>
  <c r="H232" i="1"/>
  <c r="R232" i="1" s="1"/>
  <c r="G232" i="1"/>
  <c r="F232" i="1"/>
  <c r="E232" i="1"/>
  <c r="D232" i="1"/>
  <c r="C232" i="1"/>
  <c r="U231" i="1"/>
  <c r="P231" i="1"/>
  <c r="N231" i="1"/>
  <c r="O231" i="1" s="1"/>
  <c r="M231" i="1"/>
  <c r="L231" i="1"/>
  <c r="K231" i="1"/>
  <c r="S231" i="1" s="1"/>
  <c r="J231" i="1"/>
  <c r="I231" i="1"/>
  <c r="H231" i="1"/>
  <c r="R231" i="1" s="1"/>
  <c r="G231" i="1"/>
  <c r="F231" i="1"/>
  <c r="E231" i="1"/>
  <c r="D231" i="1"/>
  <c r="C231" i="1"/>
  <c r="U230" i="1"/>
  <c r="P230" i="1"/>
  <c r="N230" i="1"/>
  <c r="O230" i="1" s="1"/>
  <c r="M230" i="1"/>
  <c r="L230" i="1"/>
  <c r="K230" i="1"/>
  <c r="S230" i="1" s="1"/>
  <c r="J230" i="1"/>
  <c r="I230" i="1"/>
  <c r="H230" i="1"/>
  <c r="R230" i="1" s="1"/>
  <c r="G230" i="1"/>
  <c r="F230" i="1"/>
  <c r="E230" i="1"/>
  <c r="D230" i="1"/>
  <c r="C230" i="1"/>
  <c r="U229" i="1"/>
  <c r="P229" i="1"/>
  <c r="N229" i="1"/>
  <c r="O229" i="1" s="1"/>
  <c r="X229" i="1" s="1"/>
  <c r="M229" i="1"/>
  <c r="L229" i="1"/>
  <c r="K229" i="1"/>
  <c r="J229" i="1"/>
  <c r="I229" i="1"/>
  <c r="H229" i="1"/>
  <c r="R229" i="1" s="1"/>
  <c r="G229" i="1"/>
  <c r="F229" i="1"/>
  <c r="E229" i="1"/>
  <c r="D229" i="1"/>
  <c r="C229" i="1"/>
  <c r="U228" i="1"/>
  <c r="R228" i="1"/>
  <c r="P228" i="1"/>
  <c r="N228" i="1"/>
  <c r="O228" i="1" s="1"/>
  <c r="M228" i="1"/>
  <c r="L228" i="1"/>
  <c r="K228" i="1"/>
  <c r="S228" i="1" s="1"/>
  <c r="J228" i="1"/>
  <c r="I228" i="1"/>
  <c r="H228" i="1"/>
  <c r="G228" i="1"/>
  <c r="F228" i="1"/>
  <c r="E228" i="1"/>
  <c r="D228" i="1"/>
  <c r="C228" i="1"/>
  <c r="U227" i="1"/>
  <c r="P227" i="1"/>
  <c r="N227" i="1"/>
  <c r="O227" i="1" s="1"/>
  <c r="M227" i="1"/>
  <c r="L227" i="1"/>
  <c r="K227" i="1"/>
  <c r="S227" i="1" s="1"/>
  <c r="J227" i="1"/>
  <c r="I227" i="1"/>
  <c r="H227" i="1"/>
  <c r="R227" i="1" s="1"/>
  <c r="G227" i="1"/>
  <c r="F227" i="1"/>
  <c r="E227" i="1"/>
  <c r="D227" i="1"/>
  <c r="C227" i="1"/>
  <c r="U226" i="1"/>
  <c r="P226" i="1"/>
  <c r="N226" i="1"/>
  <c r="O226" i="1" s="1"/>
  <c r="X226" i="1" s="1"/>
  <c r="M226" i="1"/>
  <c r="L226" i="1"/>
  <c r="K226" i="1"/>
  <c r="S226" i="1" s="1"/>
  <c r="J226" i="1"/>
  <c r="I226" i="1"/>
  <c r="H226" i="1"/>
  <c r="R226" i="1" s="1"/>
  <c r="G226" i="1"/>
  <c r="F226" i="1"/>
  <c r="E226" i="1"/>
  <c r="D226" i="1"/>
  <c r="C226" i="1"/>
  <c r="U225" i="1"/>
  <c r="R225" i="1"/>
  <c r="P225" i="1"/>
  <c r="N225" i="1"/>
  <c r="O225" i="1" s="1"/>
  <c r="M225" i="1"/>
  <c r="L225" i="1"/>
  <c r="K225" i="1"/>
  <c r="S225" i="1" s="1"/>
  <c r="J225" i="1"/>
  <c r="I225" i="1"/>
  <c r="H225" i="1"/>
  <c r="G225" i="1"/>
  <c r="F225" i="1"/>
  <c r="E225" i="1"/>
  <c r="D225" i="1"/>
  <c r="C225" i="1"/>
  <c r="U224" i="1"/>
  <c r="R224" i="1"/>
  <c r="P224" i="1"/>
  <c r="N224" i="1"/>
  <c r="O224" i="1" s="1"/>
  <c r="X224" i="1" s="1"/>
  <c r="M224" i="1"/>
  <c r="L224" i="1"/>
  <c r="K224" i="1"/>
  <c r="J224" i="1"/>
  <c r="I224" i="1"/>
  <c r="H224" i="1"/>
  <c r="G224" i="1"/>
  <c r="F224" i="1"/>
  <c r="E224" i="1"/>
  <c r="D224" i="1"/>
  <c r="C224" i="1"/>
  <c r="U223" i="1"/>
  <c r="P223" i="1"/>
  <c r="N223" i="1"/>
  <c r="O223" i="1" s="1"/>
  <c r="M223" i="1"/>
  <c r="L223" i="1"/>
  <c r="K223" i="1"/>
  <c r="J223" i="1"/>
  <c r="I223" i="1"/>
  <c r="H223" i="1"/>
  <c r="R223" i="1" s="1"/>
  <c r="G223" i="1"/>
  <c r="F223" i="1"/>
  <c r="E223" i="1"/>
  <c r="D223" i="1"/>
  <c r="C223" i="1"/>
  <c r="U222" i="1"/>
  <c r="P222" i="1"/>
  <c r="N222" i="1"/>
  <c r="O222" i="1" s="1"/>
  <c r="X222" i="1" s="1"/>
  <c r="M222" i="1"/>
  <c r="L222" i="1"/>
  <c r="K222" i="1"/>
  <c r="J222" i="1"/>
  <c r="I222" i="1"/>
  <c r="H222" i="1"/>
  <c r="R222" i="1" s="1"/>
  <c r="G222" i="1"/>
  <c r="F222" i="1"/>
  <c r="E222" i="1"/>
  <c r="D222" i="1"/>
  <c r="C222" i="1"/>
  <c r="U221" i="1"/>
  <c r="P221" i="1"/>
  <c r="N221" i="1"/>
  <c r="O221" i="1" s="1"/>
  <c r="M221" i="1"/>
  <c r="L221" i="1"/>
  <c r="K221" i="1"/>
  <c r="J221" i="1"/>
  <c r="I221" i="1"/>
  <c r="H221" i="1"/>
  <c r="R221" i="1" s="1"/>
  <c r="G221" i="1"/>
  <c r="F221" i="1"/>
  <c r="E221" i="1"/>
  <c r="D221" i="1"/>
  <c r="C221" i="1"/>
  <c r="U220" i="1"/>
  <c r="P220" i="1"/>
  <c r="N220" i="1"/>
  <c r="O220" i="1" s="1"/>
  <c r="M220" i="1"/>
  <c r="L220" i="1"/>
  <c r="K220" i="1"/>
  <c r="S220" i="1" s="1"/>
  <c r="J220" i="1"/>
  <c r="I220" i="1"/>
  <c r="H220" i="1"/>
  <c r="R220" i="1" s="1"/>
  <c r="G220" i="1"/>
  <c r="F220" i="1"/>
  <c r="E220" i="1"/>
  <c r="D220" i="1"/>
  <c r="C220" i="1"/>
  <c r="U219" i="1"/>
  <c r="P219" i="1"/>
  <c r="N219" i="1"/>
  <c r="O219" i="1" s="1"/>
  <c r="M219" i="1"/>
  <c r="L219" i="1"/>
  <c r="K219" i="1"/>
  <c r="S219" i="1" s="1"/>
  <c r="J219" i="1"/>
  <c r="I219" i="1"/>
  <c r="H219" i="1"/>
  <c r="R219" i="1" s="1"/>
  <c r="G219" i="1"/>
  <c r="F219" i="1"/>
  <c r="E219" i="1"/>
  <c r="D219" i="1"/>
  <c r="C219" i="1"/>
  <c r="U218" i="1"/>
  <c r="P218" i="1"/>
  <c r="N218" i="1"/>
  <c r="O218" i="1" s="1"/>
  <c r="M218" i="1"/>
  <c r="L218" i="1"/>
  <c r="K218" i="1"/>
  <c r="S218" i="1" s="1"/>
  <c r="J218" i="1"/>
  <c r="I218" i="1"/>
  <c r="H218" i="1"/>
  <c r="R218" i="1" s="1"/>
  <c r="G218" i="1"/>
  <c r="F218" i="1"/>
  <c r="E218" i="1"/>
  <c r="D218" i="1"/>
  <c r="C218" i="1"/>
  <c r="U217" i="1"/>
  <c r="P217" i="1"/>
  <c r="N217" i="1"/>
  <c r="O217" i="1" s="1"/>
  <c r="X217" i="1" s="1"/>
  <c r="M217" i="1"/>
  <c r="L217" i="1"/>
  <c r="K217" i="1"/>
  <c r="S217" i="1" s="1"/>
  <c r="J217" i="1"/>
  <c r="I217" i="1"/>
  <c r="H217" i="1"/>
  <c r="R217" i="1" s="1"/>
  <c r="G217" i="1"/>
  <c r="F217" i="1"/>
  <c r="E217" i="1"/>
  <c r="D217" i="1"/>
  <c r="C217" i="1"/>
  <c r="U216" i="1"/>
  <c r="R216" i="1"/>
  <c r="P216" i="1"/>
  <c r="N216" i="1"/>
  <c r="O216" i="1" s="1"/>
  <c r="X216" i="1" s="1"/>
  <c r="M216" i="1"/>
  <c r="L216" i="1"/>
  <c r="K216" i="1"/>
  <c r="S216" i="1" s="1"/>
  <c r="J216" i="1"/>
  <c r="I216" i="1"/>
  <c r="H216" i="1"/>
  <c r="G216" i="1"/>
  <c r="F216" i="1"/>
  <c r="E216" i="1"/>
  <c r="D216" i="1"/>
  <c r="C216" i="1"/>
  <c r="U215" i="1"/>
  <c r="S215" i="1"/>
  <c r="P215" i="1"/>
  <c r="N215" i="1"/>
  <c r="O215" i="1" s="1"/>
  <c r="Q215" i="1" s="1"/>
  <c r="M215" i="1"/>
  <c r="L215" i="1"/>
  <c r="K215" i="1"/>
  <c r="J215" i="1"/>
  <c r="I215" i="1"/>
  <c r="H215" i="1"/>
  <c r="R215" i="1" s="1"/>
  <c r="G215" i="1"/>
  <c r="F215" i="1"/>
  <c r="E215" i="1"/>
  <c r="D215" i="1"/>
  <c r="C215" i="1"/>
  <c r="U214" i="1"/>
  <c r="P214" i="1"/>
  <c r="N214" i="1"/>
  <c r="O214" i="1" s="1"/>
  <c r="M214" i="1"/>
  <c r="L214" i="1"/>
  <c r="K214" i="1"/>
  <c r="S214" i="1" s="1"/>
  <c r="J214" i="1"/>
  <c r="I214" i="1"/>
  <c r="H214" i="1"/>
  <c r="R214" i="1" s="1"/>
  <c r="G214" i="1"/>
  <c r="F214" i="1"/>
  <c r="E214" i="1"/>
  <c r="D214" i="1"/>
  <c r="C214" i="1"/>
  <c r="U213" i="1"/>
  <c r="P213" i="1"/>
  <c r="N213" i="1"/>
  <c r="O213" i="1" s="1"/>
  <c r="M213" i="1"/>
  <c r="L213" i="1"/>
  <c r="K213" i="1"/>
  <c r="J213" i="1"/>
  <c r="I213" i="1"/>
  <c r="H213" i="1"/>
  <c r="R213" i="1" s="1"/>
  <c r="G213" i="1"/>
  <c r="F213" i="1"/>
  <c r="E213" i="1"/>
  <c r="D213" i="1"/>
  <c r="C213" i="1"/>
  <c r="U212" i="1"/>
  <c r="P212" i="1"/>
  <c r="N212" i="1"/>
  <c r="O212" i="1" s="1"/>
  <c r="M212" i="1"/>
  <c r="L212" i="1"/>
  <c r="K212" i="1"/>
  <c r="S212" i="1" s="1"/>
  <c r="J212" i="1"/>
  <c r="I212" i="1"/>
  <c r="H212" i="1"/>
  <c r="R212" i="1" s="1"/>
  <c r="G212" i="1"/>
  <c r="F212" i="1"/>
  <c r="E212" i="1"/>
  <c r="D212" i="1"/>
  <c r="C212" i="1"/>
  <c r="U211" i="1"/>
  <c r="P211" i="1"/>
  <c r="N211" i="1"/>
  <c r="O211" i="1" s="1"/>
  <c r="X211" i="1" s="1"/>
  <c r="M211" i="1"/>
  <c r="L211" i="1"/>
  <c r="K211" i="1"/>
  <c r="S211" i="1" s="1"/>
  <c r="J211" i="1"/>
  <c r="I211" i="1"/>
  <c r="H211" i="1"/>
  <c r="R211" i="1" s="1"/>
  <c r="G211" i="1"/>
  <c r="F211" i="1"/>
  <c r="E211" i="1"/>
  <c r="D211" i="1"/>
  <c r="C211" i="1"/>
  <c r="X210" i="1"/>
  <c r="U210" i="1"/>
  <c r="R210" i="1"/>
  <c r="P210" i="1"/>
  <c r="N210" i="1"/>
  <c r="O210" i="1" s="1"/>
  <c r="Q210" i="1" s="1"/>
  <c r="M210" i="1"/>
  <c r="L210" i="1"/>
  <c r="K210" i="1"/>
  <c r="S210" i="1" s="1"/>
  <c r="J210" i="1"/>
  <c r="I210" i="1"/>
  <c r="H210" i="1"/>
  <c r="G210" i="1"/>
  <c r="F210" i="1"/>
  <c r="E210" i="1"/>
  <c r="D210" i="1"/>
  <c r="C210" i="1"/>
  <c r="U209" i="1"/>
  <c r="P209" i="1"/>
  <c r="N209" i="1"/>
  <c r="O209" i="1" s="1"/>
  <c r="X209" i="1" s="1"/>
  <c r="M209" i="1"/>
  <c r="L209" i="1"/>
  <c r="K209" i="1"/>
  <c r="V209" i="1" s="1"/>
  <c r="J209" i="1"/>
  <c r="I209" i="1"/>
  <c r="H209" i="1"/>
  <c r="R209" i="1" s="1"/>
  <c r="G209" i="1"/>
  <c r="F209" i="1"/>
  <c r="E209" i="1"/>
  <c r="D209" i="1"/>
  <c r="C209" i="1"/>
  <c r="U208" i="1"/>
  <c r="P208" i="1"/>
  <c r="N208" i="1"/>
  <c r="O208" i="1" s="1"/>
  <c r="M208" i="1"/>
  <c r="L208" i="1"/>
  <c r="K208" i="1"/>
  <c r="S208" i="1" s="1"/>
  <c r="J208" i="1"/>
  <c r="I208" i="1"/>
  <c r="H208" i="1"/>
  <c r="R208" i="1" s="1"/>
  <c r="G208" i="1"/>
  <c r="F208" i="1"/>
  <c r="E208" i="1"/>
  <c r="D208" i="1"/>
  <c r="C208" i="1"/>
  <c r="U207" i="1"/>
  <c r="R207" i="1"/>
  <c r="P207" i="1"/>
  <c r="N207" i="1"/>
  <c r="O207" i="1" s="1"/>
  <c r="Q207" i="1" s="1"/>
  <c r="M207" i="1"/>
  <c r="L207" i="1"/>
  <c r="K207" i="1"/>
  <c r="J207" i="1"/>
  <c r="I207" i="1"/>
  <c r="H207" i="1"/>
  <c r="G207" i="1"/>
  <c r="F207" i="1"/>
  <c r="E207" i="1"/>
  <c r="D207" i="1"/>
  <c r="C207" i="1"/>
  <c r="U206" i="1"/>
  <c r="P206" i="1"/>
  <c r="N206" i="1"/>
  <c r="O206" i="1" s="1"/>
  <c r="M206" i="1"/>
  <c r="L206" i="1"/>
  <c r="K206" i="1"/>
  <c r="S206" i="1" s="1"/>
  <c r="J206" i="1"/>
  <c r="I206" i="1"/>
  <c r="H206" i="1"/>
  <c r="R206" i="1" s="1"/>
  <c r="G206" i="1"/>
  <c r="F206" i="1"/>
  <c r="E206" i="1"/>
  <c r="D206" i="1"/>
  <c r="C206" i="1"/>
  <c r="U205" i="1"/>
  <c r="P205" i="1"/>
  <c r="N205" i="1"/>
  <c r="O205" i="1" s="1"/>
  <c r="X205" i="1" s="1"/>
  <c r="M205" i="1"/>
  <c r="L205" i="1"/>
  <c r="K205" i="1"/>
  <c r="J205" i="1"/>
  <c r="I205" i="1"/>
  <c r="H205" i="1"/>
  <c r="R205" i="1" s="1"/>
  <c r="G205" i="1"/>
  <c r="F205" i="1"/>
  <c r="E205" i="1"/>
  <c r="D205" i="1"/>
  <c r="C205" i="1"/>
  <c r="U204" i="1"/>
  <c r="R204" i="1"/>
  <c r="P204" i="1"/>
  <c r="N204" i="1"/>
  <c r="O204" i="1" s="1"/>
  <c r="M204" i="1"/>
  <c r="L204" i="1"/>
  <c r="K204" i="1"/>
  <c r="S204" i="1" s="1"/>
  <c r="J204" i="1"/>
  <c r="I204" i="1"/>
  <c r="H204" i="1"/>
  <c r="G204" i="1"/>
  <c r="F204" i="1"/>
  <c r="E204" i="1"/>
  <c r="D204" i="1"/>
  <c r="C204" i="1"/>
  <c r="U203" i="1"/>
  <c r="P203" i="1"/>
  <c r="N203" i="1"/>
  <c r="O203" i="1" s="1"/>
  <c r="X203" i="1" s="1"/>
  <c r="M203" i="1"/>
  <c r="L203" i="1"/>
  <c r="K203" i="1"/>
  <c r="S203" i="1" s="1"/>
  <c r="J203" i="1"/>
  <c r="I203" i="1"/>
  <c r="H203" i="1"/>
  <c r="R203" i="1" s="1"/>
  <c r="G203" i="1"/>
  <c r="F203" i="1"/>
  <c r="E203" i="1"/>
  <c r="D203" i="1"/>
  <c r="C203" i="1"/>
  <c r="U202" i="1"/>
  <c r="P202" i="1"/>
  <c r="N202" i="1"/>
  <c r="O202" i="1" s="1"/>
  <c r="X202" i="1" s="1"/>
  <c r="M202" i="1"/>
  <c r="L202" i="1"/>
  <c r="K202" i="1"/>
  <c r="S202" i="1" s="1"/>
  <c r="J202" i="1"/>
  <c r="I202" i="1"/>
  <c r="H202" i="1"/>
  <c r="R202" i="1" s="1"/>
  <c r="G202" i="1"/>
  <c r="F202" i="1"/>
  <c r="E202" i="1"/>
  <c r="D202" i="1"/>
  <c r="C202" i="1"/>
  <c r="U201" i="1"/>
  <c r="P201" i="1"/>
  <c r="N201" i="1"/>
  <c r="O201" i="1" s="1"/>
  <c r="M201" i="1"/>
  <c r="L201" i="1"/>
  <c r="K201" i="1"/>
  <c r="S201" i="1" s="1"/>
  <c r="J201" i="1"/>
  <c r="I201" i="1"/>
  <c r="H201" i="1"/>
  <c r="R201" i="1" s="1"/>
  <c r="G201" i="1"/>
  <c r="F201" i="1"/>
  <c r="E201" i="1"/>
  <c r="D201" i="1"/>
  <c r="C201" i="1"/>
  <c r="U200" i="1"/>
  <c r="P200" i="1"/>
  <c r="N200" i="1"/>
  <c r="O200" i="1" s="1"/>
  <c r="Q200" i="1" s="1"/>
  <c r="M200" i="1"/>
  <c r="L200" i="1"/>
  <c r="K200" i="1"/>
  <c r="J200" i="1"/>
  <c r="I200" i="1"/>
  <c r="H200" i="1"/>
  <c r="R200" i="1" s="1"/>
  <c r="G200" i="1"/>
  <c r="F200" i="1"/>
  <c r="E200" i="1"/>
  <c r="D200" i="1"/>
  <c r="C200" i="1"/>
  <c r="U199" i="1"/>
  <c r="P199" i="1"/>
  <c r="N199" i="1"/>
  <c r="O199" i="1" s="1"/>
  <c r="M199" i="1"/>
  <c r="L199" i="1"/>
  <c r="K199" i="1"/>
  <c r="J199" i="1"/>
  <c r="I199" i="1"/>
  <c r="H199" i="1"/>
  <c r="R199" i="1" s="1"/>
  <c r="G199" i="1"/>
  <c r="F199" i="1"/>
  <c r="E199" i="1"/>
  <c r="D199" i="1"/>
  <c r="C199" i="1"/>
  <c r="U198" i="1"/>
  <c r="P198" i="1"/>
  <c r="N198" i="1"/>
  <c r="O198" i="1" s="1"/>
  <c r="M198" i="1"/>
  <c r="L198" i="1"/>
  <c r="K198" i="1"/>
  <c r="J198" i="1"/>
  <c r="I198" i="1"/>
  <c r="H198" i="1"/>
  <c r="R198" i="1" s="1"/>
  <c r="G198" i="1"/>
  <c r="F198" i="1"/>
  <c r="E198" i="1"/>
  <c r="D198" i="1"/>
  <c r="C198" i="1"/>
  <c r="U197" i="1"/>
  <c r="P197" i="1"/>
  <c r="N197" i="1"/>
  <c r="O197" i="1" s="1"/>
  <c r="M197" i="1"/>
  <c r="L197" i="1"/>
  <c r="K197" i="1"/>
  <c r="J197" i="1"/>
  <c r="I197" i="1"/>
  <c r="H197" i="1"/>
  <c r="R197" i="1" s="1"/>
  <c r="G197" i="1"/>
  <c r="F197" i="1"/>
  <c r="E197" i="1"/>
  <c r="D197" i="1"/>
  <c r="C197" i="1"/>
  <c r="U196" i="1"/>
  <c r="P196" i="1"/>
  <c r="O196" i="1"/>
  <c r="N196" i="1"/>
  <c r="M196" i="1"/>
  <c r="L196" i="1"/>
  <c r="K196" i="1"/>
  <c r="S196" i="1" s="1"/>
  <c r="J196" i="1"/>
  <c r="I196" i="1"/>
  <c r="H196" i="1"/>
  <c r="R196" i="1" s="1"/>
  <c r="G196" i="1"/>
  <c r="F196" i="1"/>
  <c r="E196" i="1"/>
  <c r="D196" i="1"/>
  <c r="C196" i="1"/>
  <c r="U195" i="1"/>
  <c r="P195" i="1"/>
  <c r="N195" i="1"/>
  <c r="O195" i="1" s="1"/>
  <c r="M195" i="1"/>
  <c r="L195" i="1"/>
  <c r="K195" i="1"/>
  <c r="S195" i="1" s="1"/>
  <c r="J195" i="1"/>
  <c r="I195" i="1"/>
  <c r="H195" i="1"/>
  <c r="R195" i="1" s="1"/>
  <c r="G195" i="1"/>
  <c r="F195" i="1"/>
  <c r="E195" i="1"/>
  <c r="D195" i="1"/>
  <c r="C195" i="1"/>
  <c r="U194" i="1"/>
  <c r="S194" i="1"/>
  <c r="P194" i="1"/>
  <c r="N194" i="1"/>
  <c r="O194" i="1" s="1"/>
  <c r="M194" i="1"/>
  <c r="L194" i="1"/>
  <c r="K194" i="1"/>
  <c r="J194" i="1"/>
  <c r="I194" i="1"/>
  <c r="H194" i="1"/>
  <c r="R194" i="1" s="1"/>
  <c r="G194" i="1"/>
  <c r="F194" i="1"/>
  <c r="E194" i="1"/>
  <c r="D194" i="1"/>
  <c r="C194" i="1"/>
  <c r="U193" i="1"/>
  <c r="R193" i="1"/>
  <c r="P193" i="1"/>
  <c r="N193" i="1"/>
  <c r="O193" i="1" s="1"/>
  <c r="M193" i="1"/>
  <c r="L193" i="1"/>
  <c r="K193" i="1"/>
  <c r="S193" i="1" s="1"/>
  <c r="J193" i="1"/>
  <c r="I193" i="1"/>
  <c r="H193" i="1"/>
  <c r="G193" i="1"/>
  <c r="F193" i="1"/>
  <c r="E193" i="1"/>
  <c r="D193" i="1"/>
  <c r="C193" i="1"/>
  <c r="U192" i="1"/>
  <c r="Q192" i="1"/>
  <c r="P192" i="1"/>
  <c r="N192" i="1"/>
  <c r="O192" i="1" s="1"/>
  <c r="X192" i="1" s="1"/>
  <c r="M192" i="1"/>
  <c r="L192" i="1"/>
  <c r="K192" i="1"/>
  <c r="S192" i="1" s="1"/>
  <c r="J192" i="1"/>
  <c r="I192" i="1"/>
  <c r="H192" i="1"/>
  <c r="R192" i="1" s="1"/>
  <c r="G192" i="1"/>
  <c r="F192" i="1"/>
  <c r="E192" i="1"/>
  <c r="D192" i="1"/>
  <c r="C192" i="1"/>
  <c r="U191" i="1"/>
  <c r="P191" i="1"/>
  <c r="N191" i="1"/>
  <c r="O191" i="1" s="1"/>
  <c r="M191" i="1"/>
  <c r="L191" i="1"/>
  <c r="K191" i="1"/>
  <c r="S191" i="1" s="1"/>
  <c r="J191" i="1"/>
  <c r="I191" i="1"/>
  <c r="H191" i="1"/>
  <c r="R191" i="1" s="1"/>
  <c r="G191" i="1"/>
  <c r="F191" i="1"/>
  <c r="E191" i="1"/>
  <c r="D191" i="1"/>
  <c r="C191" i="1"/>
  <c r="U190" i="1"/>
  <c r="P190" i="1"/>
  <c r="N190" i="1"/>
  <c r="O190" i="1" s="1"/>
  <c r="M190" i="1"/>
  <c r="L190" i="1"/>
  <c r="K190" i="1"/>
  <c r="S190" i="1" s="1"/>
  <c r="J190" i="1"/>
  <c r="I190" i="1"/>
  <c r="H190" i="1"/>
  <c r="R190" i="1" s="1"/>
  <c r="G190" i="1"/>
  <c r="F190" i="1"/>
  <c r="E190" i="1"/>
  <c r="D190" i="1"/>
  <c r="C190" i="1"/>
  <c r="U189" i="1"/>
  <c r="P189" i="1"/>
  <c r="N189" i="1"/>
  <c r="O189" i="1" s="1"/>
  <c r="M189" i="1"/>
  <c r="L189" i="1"/>
  <c r="K189" i="1"/>
  <c r="J189" i="1"/>
  <c r="I189" i="1"/>
  <c r="H189" i="1"/>
  <c r="R189" i="1" s="1"/>
  <c r="G189" i="1"/>
  <c r="F189" i="1"/>
  <c r="E189" i="1"/>
  <c r="D189" i="1"/>
  <c r="C189" i="1"/>
  <c r="U188" i="1"/>
  <c r="P188" i="1"/>
  <c r="N188" i="1"/>
  <c r="O188" i="1" s="1"/>
  <c r="M188" i="1"/>
  <c r="L188" i="1"/>
  <c r="K188" i="1"/>
  <c r="S188" i="1" s="1"/>
  <c r="J188" i="1"/>
  <c r="I188" i="1"/>
  <c r="H188" i="1"/>
  <c r="R188" i="1" s="1"/>
  <c r="G188" i="1"/>
  <c r="F188" i="1"/>
  <c r="E188" i="1"/>
  <c r="D188" i="1"/>
  <c r="C188" i="1"/>
  <c r="U187" i="1"/>
  <c r="P187" i="1"/>
  <c r="N187" i="1"/>
  <c r="O187" i="1" s="1"/>
  <c r="M187" i="1"/>
  <c r="L187" i="1"/>
  <c r="K187" i="1"/>
  <c r="S187" i="1" s="1"/>
  <c r="J187" i="1"/>
  <c r="I187" i="1"/>
  <c r="H187" i="1"/>
  <c r="R187" i="1" s="1"/>
  <c r="G187" i="1"/>
  <c r="F187" i="1"/>
  <c r="E187" i="1"/>
  <c r="D187" i="1"/>
  <c r="C187" i="1"/>
  <c r="U186" i="1"/>
  <c r="P186" i="1"/>
  <c r="N186" i="1"/>
  <c r="O186" i="1" s="1"/>
  <c r="Q186" i="1" s="1"/>
  <c r="M186" i="1"/>
  <c r="L186" i="1"/>
  <c r="K186" i="1"/>
  <c r="S186" i="1" s="1"/>
  <c r="J186" i="1"/>
  <c r="I186" i="1"/>
  <c r="H186" i="1"/>
  <c r="R186" i="1" s="1"/>
  <c r="G186" i="1"/>
  <c r="F186" i="1"/>
  <c r="E186" i="1"/>
  <c r="D186" i="1"/>
  <c r="C186" i="1"/>
  <c r="U185" i="1"/>
  <c r="P185" i="1"/>
  <c r="N185" i="1"/>
  <c r="O185" i="1" s="1"/>
  <c r="X185" i="1" s="1"/>
  <c r="M185" i="1"/>
  <c r="L185" i="1"/>
  <c r="K185" i="1"/>
  <c r="V185" i="1" s="1"/>
  <c r="J185" i="1"/>
  <c r="I185" i="1"/>
  <c r="H185" i="1"/>
  <c r="R185" i="1" s="1"/>
  <c r="G185" i="1"/>
  <c r="F185" i="1"/>
  <c r="E185" i="1"/>
  <c r="D185" i="1"/>
  <c r="C185" i="1"/>
  <c r="U184" i="1"/>
  <c r="P184" i="1"/>
  <c r="N184" i="1"/>
  <c r="O184" i="1" s="1"/>
  <c r="V184" i="1" s="1"/>
  <c r="M184" i="1"/>
  <c r="L184" i="1"/>
  <c r="K184" i="1"/>
  <c r="S184" i="1" s="1"/>
  <c r="J184" i="1"/>
  <c r="I184" i="1"/>
  <c r="H184" i="1"/>
  <c r="R184" i="1" s="1"/>
  <c r="G184" i="1"/>
  <c r="F184" i="1"/>
  <c r="E184" i="1"/>
  <c r="D184" i="1"/>
  <c r="C184" i="1"/>
  <c r="U183" i="1"/>
  <c r="R183" i="1"/>
  <c r="P183" i="1"/>
  <c r="N183" i="1"/>
  <c r="O183" i="1" s="1"/>
  <c r="Q183" i="1" s="1"/>
  <c r="M183" i="1"/>
  <c r="L183" i="1"/>
  <c r="K183" i="1"/>
  <c r="S183" i="1" s="1"/>
  <c r="J183" i="1"/>
  <c r="I183" i="1"/>
  <c r="H183" i="1"/>
  <c r="G183" i="1"/>
  <c r="F183" i="1"/>
  <c r="E183" i="1"/>
  <c r="D183" i="1"/>
  <c r="C183" i="1"/>
  <c r="U182" i="1"/>
  <c r="P182" i="1"/>
  <c r="N182" i="1"/>
  <c r="O182" i="1" s="1"/>
  <c r="M182" i="1"/>
  <c r="L182" i="1"/>
  <c r="K182" i="1"/>
  <c r="S182" i="1" s="1"/>
  <c r="J182" i="1"/>
  <c r="I182" i="1"/>
  <c r="H182" i="1"/>
  <c r="R182" i="1" s="1"/>
  <c r="G182" i="1"/>
  <c r="F182" i="1"/>
  <c r="E182" i="1"/>
  <c r="D182" i="1"/>
  <c r="C182" i="1"/>
  <c r="U181" i="1"/>
  <c r="P181" i="1"/>
  <c r="N181" i="1"/>
  <c r="O181" i="1" s="1"/>
  <c r="M181" i="1"/>
  <c r="L181" i="1"/>
  <c r="K181" i="1"/>
  <c r="J181" i="1"/>
  <c r="I181" i="1"/>
  <c r="H181" i="1"/>
  <c r="R181" i="1" s="1"/>
  <c r="G181" i="1"/>
  <c r="F181" i="1"/>
  <c r="E181" i="1"/>
  <c r="D181" i="1"/>
  <c r="C181" i="1"/>
  <c r="U180" i="1"/>
  <c r="R180" i="1"/>
  <c r="P180" i="1"/>
  <c r="O180" i="1"/>
  <c r="N180" i="1"/>
  <c r="M180" i="1"/>
  <c r="L180" i="1"/>
  <c r="K180" i="1"/>
  <c r="S180" i="1" s="1"/>
  <c r="J180" i="1"/>
  <c r="I180" i="1"/>
  <c r="H180" i="1"/>
  <c r="G180" i="1"/>
  <c r="F180" i="1"/>
  <c r="E180" i="1"/>
  <c r="D180" i="1"/>
  <c r="C180" i="1"/>
  <c r="U179" i="1"/>
  <c r="P179" i="1"/>
  <c r="N179" i="1"/>
  <c r="O179" i="1" s="1"/>
  <c r="M179" i="1"/>
  <c r="L179" i="1"/>
  <c r="K179" i="1"/>
  <c r="S179" i="1" s="1"/>
  <c r="J179" i="1"/>
  <c r="I179" i="1"/>
  <c r="H179" i="1"/>
  <c r="R179" i="1" s="1"/>
  <c r="G179" i="1"/>
  <c r="F179" i="1"/>
  <c r="E179" i="1"/>
  <c r="D179" i="1"/>
  <c r="C179" i="1"/>
  <c r="U178" i="1"/>
  <c r="P178" i="1"/>
  <c r="N178" i="1"/>
  <c r="O178" i="1" s="1"/>
  <c r="M178" i="1"/>
  <c r="L178" i="1"/>
  <c r="K178" i="1"/>
  <c r="S178" i="1" s="1"/>
  <c r="J178" i="1"/>
  <c r="I178" i="1"/>
  <c r="H178" i="1"/>
  <c r="R178" i="1" s="1"/>
  <c r="G178" i="1"/>
  <c r="F178" i="1"/>
  <c r="E178" i="1"/>
  <c r="D178" i="1"/>
  <c r="C178" i="1"/>
  <c r="U177" i="1"/>
  <c r="R177" i="1"/>
  <c r="P177" i="1"/>
  <c r="N177" i="1"/>
  <c r="O177" i="1" s="1"/>
  <c r="M177" i="1"/>
  <c r="L177" i="1"/>
  <c r="K177" i="1"/>
  <c r="S177" i="1" s="1"/>
  <c r="J177" i="1"/>
  <c r="I177" i="1"/>
  <c r="H177" i="1"/>
  <c r="G177" i="1"/>
  <c r="F177" i="1"/>
  <c r="E177" i="1"/>
  <c r="D177" i="1"/>
  <c r="C177" i="1"/>
  <c r="U176" i="1"/>
  <c r="P176" i="1"/>
  <c r="N176" i="1"/>
  <c r="O176" i="1" s="1"/>
  <c r="X176" i="1" s="1"/>
  <c r="M176" i="1"/>
  <c r="L176" i="1"/>
  <c r="K176" i="1"/>
  <c r="J176" i="1"/>
  <c r="I176" i="1"/>
  <c r="H176" i="1"/>
  <c r="R176" i="1" s="1"/>
  <c r="G176" i="1"/>
  <c r="F176" i="1"/>
  <c r="E176" i="1"/>
  <c r="D176" i="1"/>
  <c r="C176" i="1"/>
  <c r="U175" i="1"/>
  <c r="P175" i="1"/>
  <c r="N175" i="1"/>
  <c r="O175" i="1" s="1"/>
  <c r="M175" i="1"/>
  <c r="L175" i="1"/>
  <c r="K175" i="1"/>
  <c r="J175" i="1"/>
  <c r="I175" i="1"/>
  <c r="H175" i="1"/>
  <c r="R175" i="1" s="1"/>
  <c r="G175" i="1"/>
  <c r="F175" i="1"/>
  <c r="E175" i="1"/>
  <c r="D175" i="1"/>
  <c r="C175" i="1"/>
  <c r="U174" i="1"/>
  <c r="P174" i="1"/>
  <c r="N174" i="1"/>
  <c r="O174" i="1" s="1"/>
  <c r="M174" i="1"/>
  <c r="L174" i="1"/>
  <c r="K174" i="1"/>
  <c r="S174" i="1" s="1"/>
  <c r="J174" i="1"/>
  <c r="I174" i="1"/>
  <c r="H174" i="1"/>
  <c r="R174" i="1" s="1"/>
  <c r="G174" i="1"/>
  <c r="F174" i="1"/>
  <c r="E174" i="1"/>
  <c r="D174" i="1"/>
  <c r="C174" i="1"/>
  <c r="U173" i="1"/>
  <c r="P173" i="1"/>
  <c r="N173" i="1"/>
  <c r="O173" i="1" s="1"/>
  <c r="M173" i="1"/>
  <c r="L173" i="1"/>
  <c r="K173" i="1"/>
  <c r="J173" i="1"/>
  <c r="I173" i="1"/>
  <c r="H173" i="1"/>
  <c r="R173" i="1" s="1"/>
  <c r="G173" i="1"/>
  <c r="F173" i="1"/>
  <c r="E173" i="1"/>
  <c r="D173" i="1"/>
  <c r="C173" i="1"/>
  <c r="U172" i="1"/>
  <c r="P172" i="1"/>
  <c r="N172" i="1"/>
  <c r="O172" i="1" s="1"/>
  <c r="M172" i="1"/>
  <c r="L172" i="1"/>
  <c r="K172" i="1"/>
  <c r="S172" i="1" s="1"/>
  <c r="J172" i="1"/>
  <c r="I172" i="1"/>
  <c r="H172" i="1"/>
  <c r="R172" i="1" s="1"/>
  <c r="G172" i="1"/>
  <c r="F172" i="1"/>
  <c r="E172" i="1"/>
  <c r="D172" i="1"/>
  <c r="C172" i="1"/>
  <c r="U171" i="1"/>
  <c r="P171" i="1"/>
  <c r="O171" i="1"/>
  <c r="X171" i="1" s="1"/>
  <c r="N171" i="1"/>
  <c r="M171" i="1"/>
  <c r="L171" i="1"/>
  <c r="K171" i="1"/>
  <c r="S171" i="1" s="1"/>
  <c r="J171" i="1"/>
  <c r="I171" i="1"/>
  <c r="H171" i="1"/>
  <c r="R171" i="1" s="1"/>
  <c r="G171" i="1"/>
  <c r="F171" i="1"/>
  <c r="E171" i="1"/>
  <c r="D171" i="1"/>
  <c r="C171" i="1"/>
  <c r="U170" i="1"/>
  <c r="P170" i="1"/>
  <c r="N170" i="1"/>
  <c r="O170" i="1" s="1"/>
  <c r="M170" i="1"/>
  <c r="L170" i="1"/>
  <c r="K170" i="1"/>
  <c r="S170" i="1" s="1"/>
  <c r="J170" i="1"/>
  <c r="I170" i="1"/>
  <c r="H170" i="1"/>
  <c r="R170" i="1" s="1"/>
  <c r="G170" i="1"/>
  <c r="F170" i="1"/>
  <c r="E170" i="1"/>
  <c r="D170" i="1"/>
  <c r="C170" i="1"/>
  <c r="U169" i="1"/>
  <c r="P169" i="1"/>
  <c r="N169" i="1"/>
  <c r="O169" i="1" s="1"/>
  <c r="M169" i="1"/>
  <c r="L169" i="1"/>
  <c r="K169" i="1"/>
  <c r="S169" i="1" s="1"/>
  <c r="J169" i="1"/>
  <c r="I169" i="1"/>
  <c r="H169" i="1"/>
  <c r="R169" i="1" s="1"/>
  <c r="G169" i="1"/>
  <c r="F169" i="1"/>
  <c r="E169" i="1"/>
  <c r="D169" i="1"/>
  <c r="C169" i="1"/>
  <c r="U168" i="1"/>
  <c r="R168" i="1"/>
  <c r="P168" i="1"/>
  <c r="N168" i="1"/>
  <c r="O168" i="1" s="1"/>
  <c r="M168" i="1"/>
  <c r="L168" i="1"/>
  <c r="K168" i="1"/>
  <c r="S168" i="1" s="1"/>
  <c r="J168" i="1"/>
  <c r="I168" i="1"/>
  <c r="H168" i="1"/>
  <c r="G168" i="1"/>
  <c r="F168" i="1"/>
  <c r="E168" i="1"/>
  <c r="D168" i="1"/>
  <c r="C168" i="1"/>
  <c r="U167" i="1"/>
  <c r="S167" i="1"/>
  <c r="R167" i="1"/>
  <c r="P167" i="1"/>
  <c r="N167" i="1"/>
  <c r="O167" i="1" s="1"/>
  <c r="M167" i="1"/>
  <c r="L167" i="1"/>
  <c r="K167" i="1"/>
  <c r="J167" i="1"/>
  <c r="I167" i="1"/>
  <c r="H167" i="1"/>
  <c r="G167" i="1"/>
  <c r="F167" i="1"/>
  <c r="E167" i="1"/>
  <c r="D167" i="1"/>
  <c r="C167" i="1"/>
  <c r="U166" i="1"/>
  <c r="P166" i="1"/>
  <c r="N166" i="1"/>
  <c r="O166" i="1" s="1"/>
  <c r="M166" i="1"/>
  <c r="L166" i="1"/>
  <c r="K166" i="1"/>
  <c r="S166" i="1" s="1"/>
  <c r="J166" i="1"/>
  <c r="I166" i="1"/>
  <c r="H166" i="1"/>
  <c r="R166" i="1" s="1"/>
  <c r="G166" i="1"/>
  <c r="F166" i="1"/>
  <c r="E166" i="1"/>
  <c r="D166" i="1"/>
  <c r="C166" i="1"/>
  <c r="U165" i="1"/>
  <c r="P165" i="1"/>
  <c r="N165" i="1"/>
  <c r="O165" i="1" s="1"/>
  <c r="M165" i="1"/>
  <c r="L165" i="1"/>
  <c r="K165" i="1"/>
  <c r="J165" i="1"/>
  <c r="I165" i="1"/>
  <c r="H165" i="1"/>
  <c r="R165" i="1" s="1"/>
  <c r="G165" i="1"/>
  <c r="F165" i="1"/>
  <c r="E165" i="1"/>
  <c r="D165" i="1"/>
  <c r="C165" i="1"/>
  <c r="U164" i="1"/>
  <c r="P164" i="1"/>
  <c r="N164" i="1"/>
  <c r="O164" i="1" s="1"/>
  <c r="M164" i="1"/>
  <c r="L164" i="1"/>
  <c r="K164" i="1"/>
  <c r="S164" i="1" s="1"/>
  <c r="J164" i="1"/>
  <c r="I164" i="1"/>
  <c r="H164" i="1"/>
  <c r="R164" i="1" s="1"/>
  <c r="G164" i="1"/>
  <c r="F164" i="1"/>
  <c r="E164" i="1"/>
  <c r="D164" i="1"/>
  <c r="C164" i="1"/>
  <c r="U163" i="1"/>
  <c r="S163" i="1"/>
  <c r="P163" i="1"/>
  <c r="N163" i="1"/>
  <c r="O163" i="1" s="1"/>
  <c r="M163" i="1"/>
  <c r="L163" i="1"/>
  <c r="K163" i="1"/>
  <c r="J163" i="1"/>
  <c r="I163" i="1"/>
  <c r="H163" i="1"/>
  <c r="R163" i="1" s="1"/>
  <c r="G163" i="1"/>
  <c r="F163" i="1"/>
  <c r="E163" i="1"/>
  <c r="D163" i="1"/>
  <c r="C163" i="1"/>
  <c r="U162" i="1"/>
  <c r="R162" i="1"/>
  <c r="P162" i="1"/>
  <c r="N162" i="1"/>
  <c r="O162" i="1" s="1"/>
  <c r="Q162" i="1" s="1"/>
  <c r="M162" i="1"/>
  <c r="L162" i="1"/>
  <c r="K162" i="1"/>
  <c r="S162" i="1" s="1"/>
  <c r="J162" i="1"/>
  <c r="I162" i="1"/>
  <c r="H162" i="1"/>
  <c r="G162" i="1"/>
  <c r="F162" i="1"/>
  <c r="E162" i="1"/>
  <c r="D162" i="1"/>
  <c r="C162" i="1"/>
  <c r="U161" i="1"/>
  <c r="P161" i="1"/>
  <c r="N161" i="1"/>
  <c r="O161" i="1" s="1"/>
  <c r="X161" i="1" s="1"/>
  <c r="M161" i="1"/>
  <c r="L161" i="1"/>
  <c r="K161" i="1"/>
  <c r="S161" i="1" s="1"/>
  <c r="J161" i="1"/>
  <c r="I161" i="1"/>
  <c r="H161" i="1"/>
  <c r="R161" i="1" s="1"/>
  <c r="G161" i="1"/>
  <c r="F161" i="1"/>
  <c r="E161" i="1"/>
  <c r="D161" i="1"/>
  <c r="C161" i="1"/>
  <c r="U160" i="1"/>
  <c r="P160" i="1"/>
  <c r="N160" i="1"/>
  <c r="O160" i="1" s="1"/>
  <c r="M160" i="1"/>
  <c r="L160" i="1"/>
  <c r="K160" i="1"/>
  <c r="S160" i="1" s="1"/>
  <c r="J160" i="1"/>
  <c r="I160" i="1"/>
  <c r="H160" i="1"/>
  <c r="R160" i="1" s="1"/>
  <c r="G160" i="1"/>
  <c r="F160" i="1"/>
  <c r="E160" i="1"/>
  <c r="D160" i="1"/>
  <c r="C160" i="1"/>
  <c r="U159" i="1"/>
  <c r="R159" i="1"/>
  <c r="P159" i="1"/>
  <c r="N159" i="1"/>
  <c r="O159" i="1" s="1"/>
  <c r="Q159" i="1" s="1"/>
  <c r="M159" i="1"/>
  <c r="L159" i="1"/>
  <c r="K159" i="1"/>
  <c r="S159" i="1" s="1"/>
  <c r="J159" i="1"/>
  <c r="I159" i="1"/>
  <c r="H159" i="1"/>
  <c r="G159" i="1"/>
  <c r="F159" i="1"/>
  <c r="E159" i="1"/>
  <c r="D159" i="1"/>
  <c r="C159" i="1"/>
  <c r="U158" i="1"/>
  <c r="P158" i="1"/>
  <c r="N158" i="1"/>
  <c r="O158" i="1" s="1"/>
  <c r="M158" i="1"/>
  <c r="L158" i="1"/>
  <c r="K158" i="1"/>
  <c r="J158" i="1"/>
  <c r="I158" i="1"/>
  <c r="H158" i="1"/>
  <c r="R158" i="1" s="1"/>
  <c r="G158" i="1"/>
  <c r="F158" i="1"/>
  <c r="E158" i="1"/>
  <c r="D158" i="1"/>
  <c r="C158" i="1"/>
  <c r="U157" i="1"/>
  <c r="P157" i="1"/>
  <c r="N157" i="1"/>
  <c r="O157" i="1" s="1"/>
  <c r="X157" i="1" s="1"/>
  <c r="M157" i="1"/>
  <c r="L157" i="1"/>
  <c r="K157" i="1"/>
  <c r="J157" i="1"/>
  <c r="I157" i="1"/>
  <c r="H157" i="1"/>
  <c r="R157" i="1" s="1"/>
  <c r="G157" i="1"/>
  <c r="F157" i="1"/>
  <c r="E157" i="1"/>
  <c r="D157" i="1"/>
  <c r="C157" i="1"/>
  <c r="U156" i="1"/>
  <c r="P156" i="1"/>
  <c r="N156" i="1"/>
  <c r="O156" i="1" s="1"/>
  <c r="M156" i="1"/>
  <c r="L156" i="1"/>
  <c r="K156" i="1"/>
  <c r="J156" i="1"/>
  <c r="I156" i="1"/>
  <c r="H156" i="1"/>
  <c r="R156" i="1" s="1"/>
  <c r="G156" i="1"/>
  <c r="F156" i="1"/>
  <c r="E156" i="1"/>
  <c r="D156" i="1"/>
  <c r="C156" i="1"/>
  <c r="U155" i="1"/>
  <c r="P155" i="1"/>
  <c r="N155" i="1"/>
  <c r="O155" i="1" s="1"/>
  <c r="Q155" i="1" s="1"/>
  <c r="M155" i="1"/>
  <c r="L155" i="1"/>
  <c r="K155" i="1"/>
  <c r="J155" i="1"/>
  <c r="I155" i="1"/>
  <c r="H155" i="1"/>
  <c r="R155" i="1" s="1"/>
  <c r="G155" i="1"/>
  <c r="F155" i="1"/>
  <c r="E155" i="1"/>
  <c r="D155" i="1"/>
  <c r="C155" i="1"/>
  <c r="X154" i="1"/>
  <c r="V154" i="1"/>
  <c r="U154" i="1"/>
  <c r="S154" i="1"/>
  <c r="Q154" i="1"/>
  <c r="P154" i="1"/>
  <c r="N154" i="1"/>
  <c r="O154" i="1" s="1"/>
  <c r="M154" i="1"/>
  <c r="L154" i="1"/>
  <c r="K154" i="1"/>
  <c r="J154" i="1"/>
  <c r="I154" i="1"/>
  <c r="H154" i="1"/>
  <c r="R154" i="1" s="1"/>
  <c r="G154" i="1"/>
  <c r="F154" i="1"/>
  <c r="E154" i="1"/>
  <c r="D154" i="1"/>
  <c r="C154" i="1"/>
  <c r="U153" i="1"/>
  <c r="P153" i="1"/>
  <c r="N153" i="1"/>
  <c r="O153" i="1" s="1"/>
  <c r="M153" i="1"/>
  <c r="L153" i="1"/>
  <c r="K153" i="1"/>
  <c r="V153" i="1" s="1"/>
  <c r="J153" i="1"/>
  <c r="I153" i="1"/>
  <c r="H153" i="1"/>
  <c r="R153" i="1" s="1"/>
  <c r="G153" i="1"/>
  <c r="F153" i="1"/>
  <c r="E153" i="1"/>
  <c r="D153" i="1"/>
  <c r="C153" i="1"/>
  <c r="U152" i="1"/>
  <c r="P152" i="1"/>
  <c r="N152" i="1"/>
  <c r="O152" i="1" s="1"/>
  <c r="X152" i="1" s="1"/>
  <c r="M152" i="1"/>
  <c r="L152" i="1"/>
  <c r="K152" i="1"/>
  <c r="S152" i="1" s="1"/>
  <c r="J152" i="1"/>
  <c r="I152" i="1"/>
  <c r="H152" i="1"/>
  <c r="R152" i="1" s="1"/>
  <c r="G152" i="1"/>
  <c r="F152" i="1"/>
  <c r="E152" i="1"/>
  <c r="D152" i="1"/>
  <c r="C152" i="1"/>
  <c r="U151" i="1"/>
  <c r="P151" i="1"/>
  <c r="N151" i="1"/>
  <c r="O151" i="1" s="1"/>
  <c r="M151" i="1"/>
  <c r="L151" i="1"/>
  <c r="K151" i="1"/>
  <c r="S151" i="1" s="1"/>
  <c r="J151" i="1"/>
  <c r="I151" i="1"/>
  <c r="H151" i="1"/>
  <c r="R151" i="1" s="1"/>
  <c r="G151" i="1"/>
  <c r="F151" i="1"/>
  <c r="E151" i="1"/>
  <c r="D151" i="1"/>
  <c r="C151" i="1"/>
  <c r="U150" i="1"/>
  <c r="R150" i="1"/>
  <c r="P150" i="1"/>
  <c r="N150" i="1"/>
  <c r="O150" i="1" s="1"/>
  <c r="M150" i="1"/>
  <c r="L150" i="1"/>
  <c r="K150" i="1"/>
  <c r="S150" i="1" s="1"/>
  <c r="J150" i="1"/>
  <c r="I150" i="1"/>
  <c r="H150" i="1"/>
  <c r="G150" i="1"/>
  <c r="F150" i="1"/>
  <c r="E150" i="1"/>
  <c r="D150" i="1"/>
  <c r="C150" i="1"/>
  <c r="U149" i="1"/>
  <c r="P149" i="1"/>
  <c r="N149" i="1"/>
  <c r="O149" i="1" s="1"/>
  <c r="X149" i="1" s="1"/>
  <c r="M149" i="1"/>
  <c r="L149" i="1"/>
  <c r="K149" i="1"/>
  <c r="S149" i="1" s="1"/>
  <c r="J149" i="1"/>
  <c r="I149" i="1"/>
  <c r="H149" i="1"/>
  <c r="R149" i="1" s="1"/>
  <c r="G149" i="1"/>
  <c r="F149" i="1"/>
  <c r="E149" i="1"/>
  <c r="D149" i="1"/>
  <c r="C149" i="1"/>
  <c r="U148" i="1"/>
  <c r="P148" i="1"/>
  <c r="N148" i="1"/>
  <c r="O148" i="1" s="1"/>
  <c r="Q148" i="1" s="1"/>
  <c r="M148" i="1"/>
  <c r="L148" i="1"/>
  <c r="K148" i="1"/>
  <c r="S148" i="1" s="1"/>
  <c r="J148" i="1"/>
  <c r="I148" i="1"/>
  <c r="H148" i="1"/>
  <c r="R148" i="1" s="1"/>
  <c r="G148" i="1"/>
  <c r="F148" i="1"/>
  <c r="E148" i="1"/>
  <c r="D148" i="1"/>
  <c r="C148" i="1"/>
  <c r="U147" i="1"/>
  <c r="P147" i="1"/>
  <c r="N147" i="1"/>
  <c r="O147" i="1" s="1"/>
  <c r="Q147" i="1" s="1"/>
  <c r="M147" i="1"/>
  <c r="L147" i="1"/>
  <c r="K147" i="1"/>
  <c r="J147" i="1"/>
  <c r="I147" i="1"/>
  <c r="H147" i="1"/>
  <c r="R147" i="1" s="1"/>
  <c r="G147" i="1"/>
  <c r="F147" i="1"/>
  <c r="E147" i="1"/>
  <c r="D147" i="1"/>
  <c r="C147" i="1"/>
  <c r="U146" i="1"/>
  <c r="P146" i="1"/>
  <c r="N146" i="1"/>
  <c r="O146" i="1" s="1"/>
  <c r="M146" i="1"/>
  <c r="L146" i="1"/>
  <c r="K146" i="1"/>
  <c r="S146" i="1" s="1"/>
  <c r="J146" i="1"/>
  <c r="I146" i="1"/>
  <c r="H146" i="1"/>
  <c r="R146" i="1" s="1"/>
  <c r="G146" i="1"/>
  <c r="F146" i="1"/>
  <c r="E146" i="1"/>
  <c r="D146" i="1"/>
  <c r="C146" i="1"/>
  <c r="U145" i="1"/>
  <c r="S145" i="1"/>
  <c r="R145" i="1"/>
  <c r="P145" i="1"/>
  <c r="N145" i="1"/>
  <c r="O145" i="1" s="1"/>
  <c r="X145" i="1" s="1"/>
  <c r="M145" i="1"/>
  <c r="L145" i="1"/>
  <c r="K145" i="1"/>
  <c r="J145" i="1"/>
  <c r="I145" i="1"/>
  <c r="H145" i="1"/>
  <c r="G145" i="1"/>
  <c r="F145" i="1"/>
  <c r="E145" i="1"/>
  <c r="D145" i="1"/>
  <c r="C145" i="1"/>
  <c r="U144" i="1"/>
  <c r="P144" i="1"/>
  <c r="N144" i="1"/>
  <c r="O144" i="1" s="1"/>
  <c r="Q144" i="1" s="1"/>
  <c r="M144" i="1"/>
  <c r="L144" i="1"/>
  <c r="K144" i="1"/>
  <c r="J144" i="1"/>
  <c r="I144" i="1"/>
  <c r="H144" i="1"/>
  <c r="R144" i="1" s="1"/>
  <c r="G144" i="1"/>
  <c r="F144" i="1"/>
  <c r="E144" i="1"/>
  <c r="D144" i="1"/>
  <c r="C144" i="1"/>
  <c r="U143" i="1"/>
  <c r="P143" i="1"/>
  <c r="N143" i="1"/>
  <c r="O143" i="1" s="1"/>
  <c r="Q143" i="1" s="1"/>
  <c r="M143" i="1"/>
  <c r="L143" i="1"/>
  <c r="K143" i="1"/>
  <c r="S143" i="1" s="1"/>
  <c r="J143" i="1"/>
  <c r="I143" i="1"/>
  <c r="H143" i="1"/>
  <c r="R143" i="1" s="1"/>
  <c r="G143" i="1"/>
  <c r="F143" i="1"/>
  <c r="E143" i="1"/>
  <c r="D143" i="1"/>
  <c r="C143" i="1"/>
  <c r="U142" i="1"/>
  <c r="P142" i="1"/>
  <c r="N142" i="1"/>
  <c r="O142" i="1" s="1"/>
  <c r="M142" i="1"/>
  <c r="L142" i="1"/>
  <c r="K142" i="1"/>
  <c r="S142" i="1" s="1"/>
  <c r="J142" i="1"/>
  <c r="I142" i="1"/>
  <c r="H142" i="1"/>
  <c r="R142" i="1" s="1"/>
  <c r="G142" i="1"/>
  <c r="F142" i="1"/>
  <c r="E142" i="1"/>
  <c r="D142" i="1"/>
  <c r="C142" i="1"/>
  <c r="U141" i="1"/>
  <c r="S141" i="1"/>
  <c r="R141" i="1"/>
  <c r="P141" i="1"/>
  <c r="N141" i="1"/>
  <c r="O141" i="1" s="1"/>
  <c r="X141" i="1" s="1"/>
  <c r="M141" i="1"/>
  <c r="L141" i="1"/>
  <c r="K141" i="1"/>
  <c r="J141" i="1"/>
  <c r="I141" i="1"/>
  <c r="H141" i="1"/>
  <c r="G141" i="1"/>
  <c r="F141" i="1"/>
  <c r="E141" i="1"/>
  <c r="D141" i="1"/>
  <c r="C141" i="1"/>
  <c r="U140" i="1"/>
  <c r="P140" i="1"/>
  <c r="N140" i="1"/>
  <c r="O140" i="1" s="1"/>
  <c r="Q140" i="1" s="1"/>
  <c r="M140" i="1"/>
  <c r="L140" i="1"/>
  <c r="K140" i="1"/>
  <c r="S140" i="1" s="1"/>
  <c r="J140" i="1"/>
  <c r="I140" i="1"/>
  <c r="H140" i="1"/>
  <c r="R140" i="1" s="1"/>
  <c r="G140" i="1"/>
  <c r="F140" i="1"/>
  <c r="E140" i="1"/>
  <c r="D140" i="1"/>
  <c r="C140" i="1"/>
  <c r="U139" i="1"/>
  <c r="P139" i="1"/>
  <c r="N139" i="1"/>
  <c r="O139" i="1" s="1"/>
  <c r="Q139" i="1" s="1"/>
  <c r="M139" i="1"/>
  <c r="L139" i="1"/>
  <c r="K139" i="1"/>
  <c r="J139" i="1"/>
  <c r="I139" i="1"/>
  <c r="H139" i="1"/>
  <c r="R139" i="1" s="1"/>
  <c r="G139" i="1"/>
  <c r="F139" i="1"/>
  <c r="E139" i="1"/>
  <c r="D139" i="1"/>
  <c r="C139" i="1"/>
  <c r="U138" i="1"/>
  <c r="R138" i="1"/>
  <c r="P138" i="1"/>
  <c r="N138" i="1"/>
  <c r="O138" i="1" s="1"/>
  <c r="M138" i="1"/>
  <c r="L138" i="1"/>
  <c r="K138" i="1"/>
  <c r="S138" i="1" s="1"/>
  <c r="J138" i="1"/>
  <c r="I138" i="1"/>
  <c r="H138" i="1"/>
  <c r="G138" i="1"/>
  <c r="F138" i="1"/>
  <c r="E138" i="1"/>
  <c r="D138" i="1"/>
  <c r="C138" i="1"/>
  <c r="X137" i="1"/>
  <c r="V137" i="1"/>
  <c r="U137" i="1"/>
  <c r="S137" i="1"/>
  <c r="Q137" i="1"/>
  <c r="P137" i="1"/>
  <c r="N137" i="1"/>
  <c r="O137" i="1" s="1"/>
  <c r="M137" i="1"/>
  <c r="L137" i="1"/>
  <c r="K137" i="1"/>
  <c r="J137" i="1"/>
  <c r="I137" i="1"/>
  <c r="H137" i="1"/>
  <c r="R137" i="1" s="1"/>
  <c r="G137" i="1"/>
  <c r="F137" i="1"/>
  <c r="E137" i="1"/>
  <c r="D137" i="1"/>
  <c r="C137" i="1"/>
  <c r="U136" i="1"/>
  <c r="P136" i="1"/>
  <c r="N136" i="1"/>
  <c r="O136" i="1" s="1"/>
  <c r="Q136" i="1" s="1"/>
  <c r="M136" i="1"/>
  <c r="L136" i="1"/>
  <c r="K136" i="1"/>
  <c r="S136" i="1" s="1"/>
  <c r="J136" i="1"/>
  <c r="I136" i="1"/>
  <c r="H136" i="1"/>
  <c r="R136" i="1" s="1"/>
  <c r="G136" i="1"/>
  <c r="F136" i="1"/>
  <c r="E136" i="1"/>
  <c r="D136" i="1"/>
  <c r="C136" i="1"/>
  <c r="U135" i="1"/>
  <c r="P135" i="1"/>
  <c r="N135" i="1"/>
  <c r="O135" i="1" s="1"/>
  <c r="Q135" i="1" s="1"/>
  <c r="M135" i="1"/>
  <c r="L135" i="1"/>
  <c r="K135" i="1"/>
  <c r="J135" i="1"/>
  <c r="I135" i="1"/>
  <c r="H135" i="1"/>
  <c r="R135" i="1" s="1"/>
  <c r="G135" i="1"/>
  <c r="F135" i="1"/>
  <c r="E135" i="1"/>
  <c r="D135" i="1"/>
  <c r="C135" i="1"/>
  <c r="U134" i="1"/>
  <c r="S134" i="1"/>
  <c r="P134" i="1"/>
  <c r="N134" i="1"/>
  <c r="O134" i="1" s="1"/>
  <c r="M134" i="1"/>
  <c r="L134" i="1"/>
  <c r="K134" i="1"/>
  <c r="J134" i="1"/>
  <c r="I134" i="1"/>
  <c r="H134" i="1"/>
  <c r="R134" i="1" s="1"/>
  <c r="G134" i="1"/>
  <c r="F134" i="1"/>
  <c r="E134" i="1"/>
  <c r="D134" i="1"/>
  <c r="C134" i="1"/>
  <c r="U133" i="1"/>
  <c r="S133" i="1"/>
  <c r="R133" i="1"/>
  <c r="P133" i="1"/>
  <c r="N133" i="1"/>
  <c r="O133" i="1" s="1"/>
  <c r="X133" i="1" s="1"/>
  <c r="M133" i="1"/>
  <c r="L133" i="1"/>
  <c r="K133" i="1"/>
  <c r="J133" i="1"/>
  <c r="I133" i="1"/>
  <c r="H133" i="1"/>
  <c r="G133" i="1"/>
  <c r="F133" i="1"/>
  <c r="E133" i="1"/>
  <c r="D133" i="1"/>
  <c r="C133" i="1"/>
  <c r="U132" i="1"/>
  <c r="P132" i="1"/>
  <c r="N132" i="1"/>
  <c r="O132" i="1" s="1"/>
  <c r="X132" i="1" s="1"/>
  <c r="M132" i="1"/>
  <c r="L132" i="1"/>
  <c r="K132" i="1"/>
  <c r="J132" i="1"/>
  <c r="I132" i="1"/>
  <c r="H132" i="1"/>
  <c r="R132" i="1" s="1"/>
  <c r="G132" i="1"/>
  <c r="F132" i="1"/>
  <c r="E132" i="1"/>
  <c r="D132" i="1"/>
  <c r="C132" i="1"/>
  <c r="U131" i="1"/>
  <c r="P131" i="1"/>
  <c r="N131" i="1"/>
  <c r="O131" i="1" s="1"/>
  <c r="Q131" i="1" s="1"/>
  <c r="M131" i="1"/>
  <c r="L131" i="1"/>
  <c r="K131" i="1"/>
  <c r="S131" i="1" s="1"/>
  <c r="J131" i="1"/>
  <c r="I131" i="1"/>
  <c r="H131" i="1"/>
  <c r="R131" i="1" s="1"/>
  <c r="G131" i="1"/>
  <c r="F131" i="1"/>
  <c r="E131" i="1"/>
  <c r="D131" i="1"/>
  <c r="C131" i="1"/>
  <c r="U130" i="1"/>
  <c r="R130" i="1"/>
  <c r="P130" i="1"/>
  <c r="N130" i="1"/>
  <c r="O130" i="1" s="1"/>
  <c r="M130" i="1"/>
  <c r="L130" i="1"/>
  <c r="K130" i="1"/>
  <c r="V130" i="1" s="1"/>
  <c r="J130" i="1"/>
  <c r="I130" i="1"/>
  <c r="H130" i="1"/>
  <c r="G130" i="1"/>
  <c r="F130" i="1"/>
  <c r="E130" i="1"/>
  <c r="D130" i="1"/>
  <c r="C130" i="1"/>
  <c r="U129" i="1"/>
  <c r="P129" i="1"/>
  <c r="N129" i="1"/>
  <c r="O129" i="1" s="1"/>
  <c r="M129" i="1"/>
  <c r="L129" i="1"/>
  <c r="K129" i="1"/>
  <c r="S129" i="1" s="1"/>
  <c r="J129" i="1"/>
  <c r="I129" i="1"/>
  <c r="H129" i="1"/>
  <c r="R129" i="1" s="1"/>
  <c r="G129" i="1"/>
  <c r="F129" i="1"/>
  <c r="E129" i="1"/>
  <c r="D129" i="1"/>
  <c r="C129" i="1"/>
  <c r="U128" i="1"/>
  <c r="R128" i="1"/>
  <c r="P128" i="1"/>
  <c r="N128" i="1"/>
  <c r="O128" i="1" s="1"/>
  <c r="M128" i="1"/>
  <c r="L128" i="1"/>
  <c r="K128" i="1"/>
  <c r="J128" i="1"/>
  <c r="I128" i="1"/>
  <c r="H128" i="1"/>
  <c r="G128" i="1"/>
  <c r="F128" i="1"/>
  <c r="E128" i="1"/>
  <c r="D128" i="1"/>
  <c r="C128" i="1"/>
  <c r="U127" i="1"/>
  <c r="P127" i="1"/>
  <c r="N127" i="1"/>
  <c r="O127" i="1" s="1"/>
  <c r="M127" i="1"/>
  <c r="L127" i="1"/>
  <c r="K127" i="1"/>
  <c r="S127" i="1" s="1"/>
  <c r="J127" i="1"/>
  <c r="I127" i="1"/>
  <c r="H127" i="1"/>
  <c r="R127" i="1" s="1"/>
  <c r="G127" i="1"/>
  <c r="F127" i="1"/>
  <c r="E127" i="1"/>
  <c r="D127" i="1"/>
  <c r="C127" i="1"/>
  <c r="U126" i="1"/>
  <c r="P126" i="1"/>
  <c r="N126" i="1"/>
  <c r="O126" i="1" s="1"/>
  <c r="M126" i="1"/>
  <c r="L126" i="1"/>
  <c r="K126" i="1"/>
  <c r="S126" i="1" s="1"/>
  <c r="J126" i="1"/>
  <c r="I126" i="1"/>
  <c r="H126" i="1"/>
  <c r="R126" i="1" s="1"/>
  <c r="G126" i="1"/>
  <c r="F126" i="1"/>
  <c r="E126" i="1"/>
  <c r="D126" i="1"/>
  <c r="C126" i="1"/>
  <c r="U125" i="1"/>
  <c r="S125" i="1"/>
  <c r="P125" i="1"/>
  <c r="N125" i="1"/>
  <c r="O125" i="1" s="1"/>
  <c r="M125" i="1"/>
  <c r="L125" i="1"/>
  <c r="K125" i="1"/>
  <c r="J125" i="1"/>
  <c r="I125" i="1"/>
  <c r="H125" i="1"/>
  <c r="R125" i="1" s="1"/>
  <c r="G125" i="1"/>
  <c r="F125" i="1"/>
  <c r="E125" i="1"/>
  <c r="D125" i="1"/>
  <c r="C125" i="1"/>
  <c r="U124" i="1"/>
  <c r="S124" i="1"/>
  <c r="P124" i="1"/>
  <c r="N124" i="1"/>
  <c r="O124" i="1" s="1"/>
  <c r="Q124" i="1" s="1"/>
  <c r="M124" i="1"/>
  <c r="L124" i="1"/>
  <c r="K124" i="1"/>
  <c r="J124" i="1"/>
  <c r="I124" i="1"/>
  <c r="H124" i="1"/>
  <c r="R124" i="1" s="1"/>
  <c r="G124" i="1"/>
  <c r="F124" i="1"/>
  <c r="E124" i="1"/>
  <c r="D124" i="1"/>
  <c r="C124" i="1"/>
  <c r="U123" i="1"/>
  <c r="P123" i="1"/>
  <c r="N123" i="1"/>
  <c r="O123" i="1" s="1"/>
  <c r="Q123" i="1" s="1"/>
  <c r="M123" i="1"/>
  <c r="L123" i="1"/>
  <c r="K123" i="1"/>
  <c r="S123" i="1" s="1"/>
  <c r="J123" i="1"/>
  <c r="I123" i="1"/>
  <c r="H123" i="1"/>
  <c r="R123" i="1" s="1"/>
  <c r="G123" i="1"/>
  <c r="F123" i="1"/>
  <c r="E123" i="1"/>
  <c r="D123" i="1"/>
  <c r="C123" i="1"/>
  <c r="U122" i="1"/>
  <c r="R122" i="1"/>
  <c r="P122" i="1"/>
  <c r="N122" i="1"/>
  <c r="O122" i="1" s="1"/>
  <c r="Q122" i="1" s="1"/>
  <c r="M122" i="1"/>
  <c r="L122" i="1"/>
  <c r="K122" i="1"/>
  <c r="J122" i="1"/>
  <c r="I122" i="1"/>
  <c r="H122" i="1"/>
  <c r="G122" i="1"/>
  <c r="F122" i="1"/>
  <c r="E122" i="1"/>
  <c r="D122" i="1"/>
  <c r="C122" i="1"/>
  <c r="X121" i="1"/>
  <c r="U121" i="1"/>
  <c r="P121" i="1"/>
  <c r="N121" i="1"/>
  <c r="O121" i="1" s="1"/>
  <c r="Q121" i="1" s="1"/>
  <c r="M121" i="1"/>
  <c r="L121" i="1"/>
  <c r="K121" i="1"/>
  <c r="V121" i="1" s="1"/>
  <c r="J121" i="1"/>
  <c r="I121" i="1"/>
  <c r="H121" i="1"/>
  <c r="R121" i="1" s="1"/>
  <c r="G121" i="1"/>
  <c r="F121" i="1"/>
  <c r="E121" i="1"/>
  <c r="D121" i="1"/>
  <c r="C121" i="1"/>
  <c r="U120" i="1"/>
  <c r="P120" i="1"/>
  <c r="N120" i="1"/>
  <c r="O120" i="1" s="1"/>
  <c r="M120" i="1"/>
  <c r="L120" i="1"/>
  <c r="K120" i="1"/>
  <c r="J120" i="1"/>
  <c r="I120" i="1"/>
  <c r="H120" i="1"/>
  <c r="R120" i="1" s="1"/>
  <c r="G120" i="1"/>
  <c r="F120" i="1"/>
  <c r="E120" i="1"/>
  <c r="D120" i="1"/>
  <c r="C120" i="1"/>
  <c r="U119" i="1"/>
  <c r="P119" i="1"/>
  <c r="N119" i="1"/>
  <c r="O119" i="1" s="1"/>
  <c r="M119" i="1"/>
  <c r="L119" i="1"/>
  <c r="K119" i="1"/>
  <c r="S119" i="1" s="1"/>
  <c r="J119" i="1"/>
  <c r="I119" i="1"/>
  <c r="H119" i="1"/>
  <c r="R119" i="1" s="1"/>
  <c r="G119" i="1"/>
  <c r="F119" i="1"/>
  <c r="E119" i="1"/>
  <c r="D119" i="1"/>
  <c r="C119" i="1"/>
  <c r="U118" i="1"/>
  <c r="P118" i="1"/>
  <c r="N118" i="1"/>
  <c r="O118" i="1" s="1"/>
  <c r="M118" i="1"/>
  <c r="L118" i="1"/>
  <c r="K118" i="1"/>
  <c r="S118" i="1" s="1"/>
  <c r="J118" i="1"/>
  <c r="I118" i="1"/>
  <c r="H118" i="1"/>
  <c r="R118" i="1" s="1"/>
  <c r="G118" i="1"/>
  <c r="F118" i="1"/>
  <c r="E118" i="1"/>
  <c r="D118" i="1"/>
  <c r="C118" i="1"/>
  <c r="U117" i="1"/>
  <c r="S117" i="1"/>
  <c r="P117" i="1"/>
  <c r="N117" i="1"/>
  <c r="O117" i="1" s="1"/>
  <c r="X117" i="1" s="1"/>
  <c r="M117" i="1"/>
  <c r="L117" i="1"/>
  <c r="K117" i="1"/>
  <c r="J117" i="1"/>
  <c r="I117" i="1"/>
  <c r="H117" i="1"/>
  <c r="R117" i="1" s="1"/>
  <c r="G117" i="1"/>
  <c r="F117" i="1"/>
  <c r="E117" i="1"/>
  <c r="D117" i="1"/>
  <c r="C117" i="1"/>
  <c r="U116" i="1"/>
  <c r="P116" i="1"/>
  <c r="N116" i="1"/>
  <c r="O116" i="1" s="1"/>
  <c r="X116" i="1" s="1"/>
  <c r="M116" i="1"/>
  <c r="L116" i="1"/>
  <c r="K116" i="1"/>
  <c r="S116" i="1" s="1"/>
  <c r="J116" i="1"/>
  <c r="I116" i="1"/>
  <c r="H116" i="1"/>
  <c r="R116" i="1" s="1"/>
  <c r="G116" i="1"/>
  <c r="F116" i="1"/>
  <c r="E116" i="1"/>
  <c r="D116" i="1"/>
  <c r="C116" i="1"/>
  <c r="U115" i="1"/>
  <c r="P115" i="1"/>
  <c r="N115" i="1"/>
  <c r="O115" i="1" s="1"/>
  <c r="Q115" i="1" s="1"/>
  <c r="M115" i="1"/>
  <c r="L115" i="1"/>
  <c r="K115" i="1"/>
  <c r="S115" i="1" s="1"/>
  <c r="J115" i="1"/>
  <c r="I115" i="1"/>
  <c r="H115" i="1"/>
  <c r="R115" i="1" s="1"/>
  <c r="G115" i="1"/>
  <c r="F115" i="1"/>
  <c r="E115" i="1"/>
  <c r="D115" i="1"/>
  <c r="C115" i="1"/>
  <c r="U114" i="1"/>
  <c r="P114" i="1"/>
  <c r="N114" i="1"/>
  <c r="O114" i="1" s="1"/>
  <c r="M114" i="1"/>
  <c r="L114" i="1"/>
  <c r="K114" i="1"/>
  <c r="J114" i="1"/>
  <c r="I114" i="1"/>
  <c r="H114" i="1"/>
  <c r="R114" i="1" s="1"/>
  <c r="G114" i="1"/>
  <c r="F114" i="1"/>
  <c r="E114" i="1"/>
  <c r="D114" i="1"/>
  <c r="C114" i="1"/>
  <c r="U113" i="1"/>
  <c r="P113" i="1"/>
  <c r="N113" i="1"/>
  <c r="O113" i="1" s="1"/>
  <c r="M113" i="1"/>
  <c r="L113" i="1"/>
  <c r="K113" i="1"/>
  <c r="S113" i="1" s="1"/>
  <c r="J113" i="1"/>
  <c r="I113" i="1"/>
  <c r="H113" i="1"/>
  <c r="R113" i="1" s="1"/>
  <c r="G113" i="1"/>
  <c r="F113" i="1"/>
  <c r="E113" i="1"/>
  <c r="D113" i="1"/>
  <c r="C113" i="1"/>
  <c r="U112" i="1"/>
  <c r="P112" i="1"/>
  <c r="N112" i="1"/>
  <c r="O112" i="1" s="1"/>
  <c r="M112" i="1"/>
  <c r="L112" i="1"/>
  <c r="K112" i="1"/>
  <c r="J112" i="1"/>
  <c r="I112" i="1"/>
  <c r="H112" i="1"/>
  <c r="R112" i="1" s="1"/>
  <c r="G112" i="1"/>
  <c r="F112" i="1"/>
  <c r="E112" i="1"/>
  <c r="D112" i="1"/>
  <c r="C112" i="1"/>
  <c r="U111" i="1"/>
  <c r="P111" i="1"/>
  <c r="N111" i="1"/>
  <c r="O111" i="1" s="1"/>
  <c r="M111" i="1"/>
  <c r="L111" i="1"/>
  <c r="K111" i="1"/>
  <c r="S111" i="1" s="1"/>
  <c r="J111" i="1"/>
  <c r="I111" i="1"/>
  <c r="H111" i="1"/>
  <c r="R111" i="1" s="1"/>
  <c r="G111" i="1"/>
  <c r="F111" i="1"/>
  <c r="E111" i="1"/>
  <c r="D111" i="1"/>
  <c r="C111" i="1"/>
  <c r="U110" i="1"/>
  <c r="P110" i="1"/>
  <c r="N110" i="1"/>
  <c r="O110" i="1" s="1"/>
  <c r="M110" i="1"/>
  <c r="L110" i="1"/>
  <c r="K110" i="1"/>
  <c r="J110" i="1"/>
  <c r="I110" i="1"/>
  <c r="H110" i="1"/>
  <c r="R110" i="1" s="1"/>
  <c r="G110" i="1"/>
  <c r="F110" i="1"/>
  <c r="E110" i="1"/>
  <c r="D110" i="1"/>
  <c r="C110" i="1"/>
  <c r="U109" i="1"/>
  <c r="P109" i="1"/>
  <c r="N109" i="1"/>
  <c r="O109" i="1" s="1"/>
  <c r="X109" i="1" s="1"/>
  <c r="M109" i="1"/>
  <c r="L109" i="1"/>
  <c r="K109" i="1"/>
  <c r="S109" i="1" s="1"/>
  <c r="J109" i="1"/>
  <c r="I109" i="1"/>
  <c r="H109" i="1"/>
  <c r="R109" i="1" s="1"/>
  <c r="G109" i="1"/>
  <c r="F109" i="1"/>
  <c r="E109" i="1"/>
  <c r="D109" i="1"/>
  <c r="C109" i="1"/>
  <c r="U108" i="1"/>
  <c r="P108" i="1"/>
  <c r="N108" i="1"/>
  <c r="O108" i="1" s="1"/>
  <c r="X108" i="1" s="1"/>
  <c r="M108" i="1"/>
  <c r="L108" i="1"/>
  <c r="K108" i="1"/>
  <c r="S108" i="1" s="1"/>
  <c r="J108" i="1"/>
  <c r="I108" i="1"/>
  <c r="H108" i="1"/>
  <c r="R108" i="1" s="1"/>
  <c r="G108" i="1"/>
  <c r="F108" i="1"/>
  <c r="E108" i="1"/>
  <c r="D108" i="1"/>
  <c r="C108" i="1"/>
  <c r="U107" i="1"/>
  <c r="S107" i="1"/>
  <c r="P107" i="1"/>
  <c r="N107" i="1"/>
  <c r="O107" i="1" s="1"/>
  <c r="Q107" i="1" s="1"/>
  <c r="M107" i="1"/>
  <c r="L107" i="1"/>
  <c r="K107" i="1"/>
  <c r="J107" i="1"/>
  <c r="I107" i="1"/>
  <c r="H107" i="1"/>
  <c r="R107" i="1" s="1"/>
  <c r="G107" i="1"/>
  <c r="F107" i="1"/>
  <c r="E107" i="1"/>
  <c r="D107" i="1"/>
  <c r="C107" i="1"/>
  <c r="U106" i="1"/>
  <c r="S106" i="1"/>
  <c r="P106" i="1"/>
  <c r="N106" i="1"/>
  <c r="O106" i="1" s="1"/>
  <c r="M106" i="1"/>
  <c r="L106" i="1"/>
  <c r="K106" i="1"/>
  <c r="J106" i="1"/>
  <c r="I106" i="1"/>
  <c r="H106" i="1"/>
  <c r="R106" i="1" s="1"/>
  <c r="G106" i="1"/>
  <c r="F106" i="1"/>
  <c r="E106" i="1"/>
  <c r="D106" i="1"/>
  <c r="C106" i="1"/>
  <c r="U105" i="1"/>
  <c r="P105" i="1"/>
  <c r="N105" i="1"/>
  <c r="O105" i="1" s="1"/>
  <c r="M105" i="1"/>
  <c r="L105" i="1"/>
  <c r="K105" i="1"/>
  <c r="S105" i="1" s="1"/>
  <c r="J105" i="1"/>
  <c r="I105" i="1"/>
  <c r="H105" i="1"/>
  <c r="R105" i="1" s="1"/>
  <c r="G105" i="1"/>
  <c r="F105" i="1"/>
  <c r="E105" i="1"/>
  <c r="D105" i="1"/>
  <c r="C105" i="1"/>
  <c r="U104" i="1"/>
  <c r="R104" i="1"/>
  <c r="P104" i="1"/>
  <c r="N104" i="1"/>
  <c r="O104" i="1" s="1"/>
  <c r="M104" i="1"/>
  <c r="L104" i="1"/>
  <c r="K104" i="1"/>
  <c r="S104" i="1" s="1"/>
  <c r="J104" i="1"/>
  <c r="I104" i="1"/>
  <c r="H104" i="1"/>
  <c r="G104" i="1"/>
  <c r="F104" i="1"/>
  <c r="E104" i="1"/>
  <c r="D104" i="1"/>
  <c r="C104" i="1"/>
  <c r="U103" i="1"/>
  <c r="S103" i="1"/>
  <c r="R103" i="1"/>
  <c r="P103" i="1"/>
  <c r="N103" i="1"/>
  <c r="O103" i="1" s="1"/>
  <c r="M103" i="1"/>
  <c r="L103" i="1"/>
  <c r="K103" i="1"/>
  <c r="J103" i="1"/>
  <c r="I103" i="1"/>
  <c r="H103" i="1"/>
  <c r="G103" i="1"/>
  <c r="F103" i="1"/>
  <c r="E103" i="1"/>
  <c r="D103" i="1"/>
  <c r="C103" i="1"/>
  <c r="U102" i="1"/>
  <c r="P102" i="1"/>
  <c r="N102" i="1"/>
  <c r="O102" i="1" s="1"/>
  <c r="X102" i="1" s="1"/>
  <c r="M102" i="1"/>
  <c r="L102" i="1"/>
  <c r="K102" i="1"/>
  <c r="S102" i="1" s="1"/>
  <c r="J102" i="1"/>
  <c r="I102" i="1"/>
  <c r="H102" i="1"/>
  <c r="R102" i="1" s="1"/>
  <c r="G102" i="1"/>
  <c r="F102" i="1"/>
  <c r="E102" i="1"/>
  <c r="D102" i="1"/>
  <c r="C102" i="1"/>
  <c r="U101" i="1"/>
  <c r="P101" i="1"/>
  <c r="N101" i="1"/>
  <c r="O101" i="1" s="1"/>
  <c r="Q101" i="1" s="1"/>
  <c r="M101" i="1"/>
  <c r="L101" i="1"/>
  <c r="K101" i="1"/>
  <c r="S101" i="1" s="1"/>
  <c r="J101" i="1"/>
  <c r="I101" i="1"/>
  <c r="H101" i="1"/>
  <c r="R101" i="1" s="1"/>
  <c r="G101" i="1"/>
  <c r="F101" i="1"/>
  <c r="E101" i="1"/>
  <c r="D101" i="1"/>
  <c r="C101" i="1"/>
  <c r="U100" i="1"/>
  <c r="S100" i="1"/>
  <c r="R100" i="1"/>
  <c r="P100" i="1"/>
  <c r="N100" i="1"/>
  <c r="O100" i="1" s="1"/>
  <c r="X100" i="1" s="1"/>
  <c r="M100" i="1"/>
  <c r="L100" i="1"/>
  <c r="K100" i="1"/>
  <c r="J100" i="1"/>
  <c r="I100" i="1"/>
  <c r="H100" i="1"/>
  <c r="G100" i="1"/>
  <c r="F100" i="1"/>
  <c r="E100" i="1"/>
  <c r="D100" i="1"/>
  <c r="C100" i="1"/>
  <c r="U99" i="1"/>
  <c r="P99" i="1"/>
  <c r="N99" i="1"/>
  <c r="O99" i="1" s="1"/>
  <c r="M99" i="1"/>
  <c r="L99" i="1"/>
  <c r="K99" i="1"/>
  <c r="J99" i="1"/>
  <c r="I99" i="1"/>
  <c r="H99" i="1"/>
  <c r="R99" i="1" s="1"/>
  <c r="G99" i="1"/>
  <c r="F99" i="1"/>
  <c r="E99" i="1"/>
  <c r="D99" i="1"/>
  <c r="C99" i="1"/>
  <c r="U98" i="1"/>
  <c r="R98" i="1"/>
  <c r="P98" i="1"/>
  <c r="N98" i="1"/>
  <c r="O98" i="1" s="1"/>
  <c r="M98" i="1"/>
  <c r="L98" i="1"/>
  <c r="K98" i="1"/>
  <c r="S98" i="1" s="1"/>
  <c r="J98" i="1"/>
  <c r="I98" i="1"/>
  <c r="H98" i="1"/>
  <c r="G98" i="1"/>
  <c r="F98" i="1"/>
  <c r="E98" i="1"/>
  <c r="D98" i="1"/>
  <c r="C98" i="1"/>
  <c r="U97" i="1"/>
  <c r="S97" i="1"/>
  <c r="P97" i="1"/>
  <c r="N97" i="1"/>
  <c r="O97" i="1" s="1"/>
  <c r="M97" i="1"/>
  <c r="L97" i="1"/>
  <c r="K97" i="1"/>
  <c r="J97" i="1"/>
  <c r="I97" i="1"/>
  <c r="H97" i="1"/>
  <c r="R97" i="1" s="1"/>
  <c r="G97" i="1"/>
  <c r="F97" i="1"/>
  <c r="E97" i="1"/>
  <c r="D97" i="1"/>
  <c r="C97" i="1"/>
  <c r="U96" i="1"/>
  <c r="S96" i="1"/>
  <c r="P96" i="1"/>
  <c r="N96" i="1"/>
  <c r="O96" i="1" s="1"/>
  <c r="X96" i="1" s="1"/>
  <c r="M96" i="1"/>
  <c r="L96" i="1"/>
  <c r="K96" i="1"/>
  <c r="J96" i="1"/>
  <c r="I96" i="1"/>
  <c r="H96" i="1"/>
  <c r="R96" i="1" s="1"/>
  <c r="G96" i="1"/>
  <c r="F96" i="1"/>
  <c r="E96" i="1"/>
  <c r="D96" i="1"/>
  <c r="C96" i="1"/>
  <c r="U95" i="1"/>
  <c r="P95" i="1"/>
  <c r="N95" i="1"/>
  <c r="O95" i="1" s="1"/>
  <c r="M95" i="1"/>
  <c r="L95" i="1"/>
  <c r="K95" i="1"/>
  <c r="J95" i="1"/>
  <c r="I95" i="1"/>
  <c r="H95" i="1"/>
  <c r="R95" i="1" s="1"/>
  <c r="G95" i="1"/>
  <c r="F95" i="1"/>
  <c r="E95" i="1"/>
  <c r="D95" i="1"/>
  <c r="C95" i="1"/>
  <c r="U94" i="1"/>
  <c r="P94" i="1"/>
  <c r="N94" i="1"/>
  <c r="O94" i="1" s="1"/>
  <c r="X94" i="1" s="1"/>
  <c r="M94" i="1"/>
  <c r="L94" i="1"/>
  <c r="K94" i="1"/>
  <c r="S94" i="1" s="1"/>
  <c r="J94" i="1"/>
  <c r="I94" i="1"/>
  <c r="H94" i="1"/>
  <c r="R94" i="1" s="1"/>
  <c r="G94" i="1"/>
  <c r="F94" i="1"/>
  <c r="E94" i="1"/>
  <c r="D94" i="1"/>
  <c r="C94" i="1"/>
  <c r="U93" i="1"/>
  <c r="P93" i="1"/>
  <c r="N93" i="1"/>
  <c r="O93" i="1" s="1"/>
  <c r="X93" i="1" s="1"/>
  <c r="M93" i="1"/>
  <c r="L93" i="1"/>
  <c r="K93" i="1"/>
  <c r="S93" i="1" s="1"/>
  <c r="J93" i="1"/>
  <c r="I93" i="1"/>
  <c r="H93" i="1"/>
  <c r="R93" i="1" s="1"/>
  <c r="G93" i="1"/>
  <c r="F93" i="1"/>
  <c r="E93" i="1"/>
  <c r="D93" i="1"/>
  <c r="C93" i="1"/>
  <c r="U92" i="1"/>
  <c r="R92" i="1"/>
  <c r="P92" i="1"/>
  <c r="N92" i="1"/>
  <c r="O92" i="1" s="1"/>
  <c r="M92" i="1"/>
  <c r="L92" i="1"/>
  <c r="K92" i="1"/>
  <c r="S92" i="1" s="1"/>
  <c r="J92" i="1"/>
  <c r="I92" i="1"/>
  <c r="H92" i="1"/>
  <c r="G92" i="1"/>
  <c r="F92" i="1"/>
  <c r="E92" i="1"/>
  <c r="D92" i="1"/>
  <c r="C92" i="1"/>
  <c r="U91" i="1"/>
  <c r="P91" i="1"/>
  <c r="N91" i="1"/>
  <c r="O91" i="1" s="1"/>
  <c r="Q91" i="1" s="1"/>
  <c r="M91" i="1"/>
  <c r="L91" i="1"/>
  <c r="K91" i="1"/>
  <c r="S91" i="1" s="1"/>
  <c r="J91" i="1"/>
  <c r="I91" i="1"/>
  <c r="H91" i="1"/>
  <c r="R91" i="1" s="1"/>
  <c r="G91" i="1"/>
  <c r="F91" i="1"/>
  <c r="E91" i="1"/>
  <c r="D91" i="1"/>
  <c r="C91" i="1"/>
  <c r="U90" i="1"/>
  <c r="P90" i="1"/>
  <c r="N90" i="1"/>
  <c r="O90" i="1" s="1"/>
  <c r="M90" i="1"/>
  <c r="L90" i="1"/>
  <c r="K90" i="1"/>
  <c r="J90" i="1"/>
  <c r="I90" i="1"/>
  <c r="H90" i="1"/>
  <c r="R90" i="1" s="1"/>
  <c r="G90" i="1"/>
  <c r="F90" i="1"/>
  <c r="E90" i="1"/>
  <c r="D90" i="1"/>
  <c r="C90" i="1"/>
  <c r="U89" i="1"/>
  <c r="P89" i="1"/>
  <c r="N89" i="1"/>
  <c r="O89" i="1" s="1"/>
  <c r="M89" i="1"/>
  <c r="L89" i="1"/>
  <c r="K89" i="1"/>
  <c r="S89" i="1" s="1"/>
  <c r="J89" i="1"/>
  <c r="I89" i="1"/>
  <c r="H89" i="1"/>
  <c r="R89" i="1" s="1"/>
  <c r="G89" i="1"/>
  <c r="F89" i="1"/>
  <c r="E89" i="1"/>
  <c r="D89" i="1"/>
  <c r="C89" i="1"/>
  <c r="U88" i="1"/>
  <c r="R88" i="1"/>
  <c r="P88" i="1"/>
  <c r="N88" i="1"/>
  <c r="O88" i="1" s="1"/>
  <c r="M88" i="1"/>
  <c r="L88" i="1"/>
  <c r="K88" i="1"/>
  <c r="J88" i="1"/>
  <c r="I88" i="1"/>
  <c r="H88" i="1"/>
  <c r="G88" i="1"/>
  <c r="F88" i="1"/>
  <c r="E88" i="1"/>
  <c r="D88" i="1"/>
  <c r="C88" i="1"/>
  <c r="U87" i="1"/>
  <c r="P87" i="1"/>
  <c r="N87" i="1"/>
  <c r="O87" i="1" s="1"/>
  <c r="M87" i="1"/>
  <c r="L87" i="1"/>
  <c r="K87" i="1"/>
  <c r="S87" i="1" s="1"/>
  <c r="J87" i="1"/>
  <c r="I87" i="1"/>
  <c r="H87" i="1"/>
  <c r="R87" i="1" s="1"/>
  <c r="G87" i="1"/>
  <c r="F87" i="1"/>
  <c r="E87" i="1"/>
  <c r="D87" i="1"/>
  <c r="C87" i="1"/>
  <c r="U86" i="1"/>
  <c r="P86" i="1"/>
  <c r="N86" i="1"/>
  <c r="O86" i="1" s="1"/>
  <c r="X86" i="1" s="1"/>
  <c r="M86" i="1"/>
  <c r="L86" i="1"/>
  <c r="K86" i="1"/>
  <c r="J86" i="1"/>
  <c r="I86" i="1"/>
  <c r="H86" i="1"/>
  <c r="R86" i="1" s="1"/>
  <c r="G86" i="1"/>
  <c r="F86" i="1"/>
  <c r="E86" i="1"/>
  <c r="D86" i="1"/>
  <c r="C86" i="1"/>
  <c r="U85" i="1"/>
  <c r="P85" i="1"/>
  <c r="N85" i="1"/>
  <c r="O85" i="1" s="1"/>
  <c r="M85" i="1"/>
  <c r="L85" i="1"/>
  <c r="K85" i="1"/>
  <c r="S85" i="1" s="1"/>
  <c r="J85" i="1"/>
  <c r="I85" i="1"/>
  <c r="H85" i="1"/>
  <c r="R85" i="1" s="1"/>
  <c r="G85" i="1"/>
  <c r="F85" i="1"/>
  <c r="E85" i="1"/>
  <c r="D85" i="1"/>
  <c r="C85" i="1"/>
  <c r="U84" i="1"/>
  <c r="P84" i="1"/>
  <c r="N84" i="1"/>
  <c r="O84" i="1" s="1"/>
  <c r="X84" i="1" s="1"/>
  <c r="M84" i="1"/>
  <c r="L84" i="1"/>
  <c r="K84" i="1"/>
  <c r="S84" i="1" s="1"/>
  <c r="J84" i="1"/>
  <c r="I84" i="1"/>
  <c r="H84" i="1"/>
  <c r="R84" i="1" s="1"/>
  <c r="G84" i="1"/>
  <c r="F84" i="1"/>
  <c r="E84" i="1"/>
  <c r="D84" i="1"/>
  <c r="C84" i="1"/>
  <c r="U83" i="1"/>
  <c r="S83" i="1"/>
  <c r="P83" i="1"/>
  <c r="N83" i="1"/>
  <c r="O83" i="1" s="1"/>
  <c r="Q83" i="1" s="1"/>
  <c r="M83" i="1"/>
  <c r="L83" i="1"/>
  <c r="K83" i="1"/>
  <c r="J83" i="1"/>
  <c r="I83" i="1"/>
  <c r="H83" i="1"/>
  <c r="R83" i="1" s="1"/>
  <c r="G83" i="1"/>
  <c r="F83" i="1"/>
  <c r="E83" i="1"/>
  <c r="D83" i="1"/>
  <c r="C83" i="1"/>
  <c r="U82" i="1"/>
  <c r="P82" i="1"/>
  <c r="O82" i="1"/>
  <c r="Q82" i="1" s="1"/>
  <c r="N82" i="1"/>
  <c r="M82" i="1"/>
  <c r="L82" i="1"/>
  <c r="K82" i="1"/>
  <c r="S82" i="1" s="1"/>
  <c r="J82" i="1"/>
  <c r="I82" i="1"/>
  <c r="H82" i="1"/>
  <c r="R82" i="1" s="1"/>
  <c r="G82" i="1"/>
  <c r="F82" i="1"/>
  <c r="E82" i="1"/>
  <c r="D82" i="1"/>
  <c r="C82" i="1"/>
  <c r="U81" i="1"/>
  <c r="R81" i="1"/>
  <c r="P81" i="1"/>
  <c r="N81" i="1"/>
  <c r="O81" i="1" s="1"/>
  <c r="V81" i="1" s="1"/>
  <c r="M81" i="1"/>
  <c r="L81" i="1"/>
  <c r="K81" i="1"/>
  <c r="S81" i="1" s="1"/>
  <c r="J81" i="1"/>
  <c r="I81" i="1"/>
  <c r="H81" i="1"/>
  <c r="G81" i="1"/>
  <c r="F81" i="1"/>
  <c r="E81" i="1"/>
  <c r="D81" i="1"/>
  <c r="C81" i="1"/>
  <c r="U80" i="1"/>
  <c r="P80" i="1"/>
  <c r="N80" i="1"/>
  <c r="O80" i="1" s="1"/>
  <c r="M80" i="1"/>
  <c r="L80" i="1"/>
  <c r="K80" i="1"/>
  <c r="S80" i="1" s="1"/>
  <c r="J80" i="1"/>
  <c r="I80" i="1"/>
  <c r="H80" i="1"/>
  <c r="R80" i="1" s="1"/>
  <c r="G80" i="1"/>
  <c r="F80" i="1"/>
  <c r="E80" i="1"/>
  <c r="D80" i="1"/>
  <c r="C80" i="1"/>
  <c r="U79" i="1"/>
  <c r="S79" i="1"/>
  <c r="P79" i="1"/>
  <c r="N79" i="1"/>
  <c r="O79" i="1" s="1"/>
  <c r="M79" i="1"/>
  <c r="L79" i="1"/>
  <c r="K79" i="1"/>
  <c r="V79" i="1" s="1"/>
  <c r="J79" i="1"/>
  <c r="I79" i="1"/>
  <c r="H79" i="1"/>
  <c r="R79" i="1" s="1"/>
  <c r="G79" i="1"/>
  <c r="F79" i="1"/>
  <c r="E79" i="1"/>
  <c r="D79" i="1"/>
  <c r="C79" i="1"/>
  <c r="U78" i="1"/>
  <c r="P78" i="1"/>
  <c r="N78" i="1"/>
  <c r="O78" i="1" s="1"/>
  <c r="M78" i="1"/>
  <c r="L78" i="1"/>
  <c r="K78" i="1"/>
  <c r="S78" i="1" s="1"/>
  <c r="J78" i="1"/>
  <c r="I78" i="1"/>
  <c r="H78" i="1"/>
  <c r="R78" i="1" s="1"/>
  <c r="G78" i="1"/>
  <c r="F78" i="1"/>
  <c r="E78" i="1"/>
  <c r="D78" i="1"/>
  <c r="C78" i="1"/>
  <c r="U77" i="1"/>
  <c r="P77" i="1"/>
  <c r="N77" i="1"/>
  <c r="O77" i="1" s="1"/>
  <c r="X77" i="1" s="1"/>
  <c r="M77" i="1"/>
  <c r="L77" i="1"/>
  <c r="K77" i="1"/>
  <c r="S77" i="1" s="1"/>
  <c r="J77" i="1"/>
  <c r="I77" i="1"/>
  <c r="H77" i="1"/>
  <c r="R77" i="1" s="1"/>
  <c r="G77" i="1"/>
  <c r="F77" i="1"/>
  <c r="E77" i="1"/>
  <c r="D77" i="1"/>
  <c r="C77" i="1"/>
  <c r="U76" i="1"/>
  <c r="P76" i="1"/>
  <c r="N76" i="1"/>
  <c r="O76" i="1" s="1"/>
  <c r="X76" i="1" s="1"/>
  <c r="M76" i="1"/>
  <c r="L76" i="1"/>
  <c r="K76" i="1"/>
  <c r="S76" i="1" s="1"/>
  <c r="J76" i="1"/>
  <c r="I76" i="1"/>
  <c r="H76" i="1"/>
  <c r="R76" i="1" s="1"/>
  <c r="G76" i="1"/>
  <c r="F76" i="1"/>
  <c r="E76" i="1"/>
  <c r="D76" i="1"/>
  <c r="C76" i="1"/>
  <c r="U75" i="1"/>
  <c r="S75" i="1"/>
  <c r="P75" i="1"/>
  <c r="N75" i="1"/>
  <c r="O75" i="1" s="1"/>
  <c r="M75" i="1"/>
  <c r="L75" i="1"/>
  <c r="K75" i="1"/>
  <c r="J75" i="1"/>
  <c r="I75" i="1"/>
  <c r="H75" i="1"/>
  <c r="R75" i="1" s="1"/>
  <c r="G75" i="1"/>
  <c r="F75" i="1"/>
  <c r="E75" i="1"/>
  <c r="D75" i="1"/>
  <c r="C75" i="1"/>
  <c r="U74" i="1"/>
  <c r="P74" i="1"/>
  <c r="N74" i="1"/>
  <c r="O74" i="1" s="1"/>
  <c r="M74" i="1"/>
  <c r="L74" i="1"/>
  <c r="K74" i="1"/>
  <c r="S74" i="1" s="1"/>
  <c r="J74" i="1"/>
  <c r="I74" i="1"/>
  <c r="H74" i="1"/>
  <c r="R74" i="1" s="1"/>
  <c r="G74" i="1"/>
  <c r="F74" i="1"/>
  <c r="E74" i="1"/>
  <c r="D74" i="1"/>
  <c r="C74" i="1"/>
  <c r="U73" i="1"/>
  <c r="P73" i="1"/>
  <c r="N73" i="1"/>
  <c r="O73" i="1" s="1"/>
  <c r="M73" i="1"/>
  <c r="L73" i="1"/>
  <c r="K73" i="1"/>
  <c r="S73" i="1" s="1"/>
  <c r="J73" i="1"/>
  <c r="I73" i="1"/>
  <c r="H73" i="1"/>
  <c r="R73" i="1" s="1"/>
  <c r="G73" i="1"/>
  <c r="F73" i="1"/>
  <c r="E73" i="1"/>
  <c r="D73" i="1"/>
  <c r="C73" i="1"/>
  <c r="U72" i="1"/>
  <c r="R72" i="1"/>
  <c r="P72" i="1"/>
  <c r="N72" i="1"/>
  <c r="O72" i="1" s="1"/>
  <c r="M72" i="1"/>
  <c r="L72" i="1"/>
  <c r="K72" i="1"/>
  <c r="J72" i="1"/>
  <c r="I72" i="1"/>
  <c r="H72" i="1"/>
  <c r="G72" i="1"/>
  <c r="F72" i="1"/>
  <c r="E72" i="1"/>
  <c r="D72" i="1"/>
  <c r="C72" i="1"/>
  <c r="U71" i="1"/>
  <c r="P71" i="1"/>
  <c r="N71" i="1"/>
  <c r="O71" i="1" s="1"/>
  <c r="Q71" i="1" s="1"/>
  <c r="M71" i="1"/>
  <c r="L71" i="1"/>
  <c r="K71" i="1"/>
  <c r="J71" i="1"/>
  <c r="I71" i="1"/>
  <c r="H71" i="1"/>
  <c r="R71" i="1" s="1"/>
  <c r="G71" i="1"/>
  <c r="F71" i="1"/>
  <c r="E71" i="1"/>
  <c r="D71" i="1"/>
  <c r="C71" i="1"/>
  <c r="U70" i="1"/>
  <c r="R70" i="1"/>
  <c r="P70" i="1"/>
  <c r="N70" i="1"/>
  <c r="O70" i="1" s="1"/>
  <c r="Q70" i="1" s="1"/>
  <c r="M70" i="1"/>
  <c r="L70" i="1"/>
  <c r="K70" i="1"/>
  <c r="S70" i="1" s="1"/>
  <c r="J70" i="1"/>
  <c r="I70" i="1"/>
  <c r="H70" i="1"/>
  <c r="G70" i="1"/>
  <c r="F70" i="1"/>
  <c r="E70" i="1"/>
  <c r="D70" i="1"/>
  <c r="C70" i="1"/>
  <c r="U69" i="1"/>
  <c r="Q69" i="1"/>
  <c r="P69" i="1"/>
  <c r="N69" i="1"/>
  <c r="O69" i="1" s="1"/>
  <c r="X69" i="1" s="1"/>
  <c r="M69" i="1"/>
  <c r="L69" i="1"/>
  <c r="K69" i="1"/>
  <c r="S69" i="1" s="1"/>
  <c r="J69" i="1"/>
  <c r="I69" i="1"/>
  <c r="H69" i="1"/>
  <c r="R69" i="1" s="1"/>
  <c r="G69" i="1"/>
  <c r="F69" i="1"/>
  <c r="E69" i="1"/>
  <c r="D69" i="1"/>
  <c r="C69" i="1"/>
  <c r="U68" i="1"/>
  <c r="R68" i="1"/>
  <c r="P68" i="1"/>
  <c r="N68" i="1"/>
  <c r="O68" i="1" s="1"/>
  <c r="M68" i="1"/>
  <c r="L68" i="1"/>
  <c r="K68" i="1"/>
  <c r="S68" i="1" s="1"/>
  <c r="J68" i="1"/>
  <c r="I68" i="1"/>
  <c r="H68" i="1"/>
  <c r="G68" i="1"/>
  <c r="F68" i="1"/>
  <c r="E68" i="1"/>
  <c r="D68" i="1"/>
  <c r="C68" i="1"/>
  <c r="U67" i="1"/>
  <c r="R67" i="1"/>
  <c r="P67" i="1"/>
  <c r="N67" i="1"/>
  <c r="O67" i="1" s="1"/>
  <c r="M67" i="1"/>
  <c r="L67" i="1"/>
  <c r="K67" i="1"/>
  <c r="S67" i="1" s="1"/>
  <c r="J67" i="1"/>
  <c r="I67" i="1"/>
  <c r="H67" i="1"/>
  <c r="G67" i="1"/>
  <c r="F67" i="1"/>
  <c r="E67" i="1"/>
  <c r="D67" i="1"/>
  <c r="C67" i="1"/>
  <c r="U66" i="1"/>
  <c r="S66" i="1"/>
  <c r="P66" i="1"/>
  <c r="N66" i="1"/>
  <c r="O66" i="1" s="1"/>
  <c r="M66" i="1"/>
  <c r="L66" i="1"/>
  <c r="K66" i="1"/>
  <c r="V66" i="1" s="1"/>
  <c r="J66" i="1"/>
  <c r="I66" i="1"/>
  <c r="H66" i="1"/>
  <c r="R66" i="1" s="1"/>
  <c r="G66" i="1"/>
  <c r="F66" i="1"/>
  <c r="E66" i="1"/>
  <c r="D66" i="1"/>
  <c r="C66" i="1"/>
  <c r="U65" i="1"/>
  <c r="P65" i="1"/>
  <c r="N65" i="1"/>
  <c r="O65" i="1" s="1"/>
  <c r="M65" i="1"/>
  <c r="L65" i="1"/>
  <c r="K65" i="1"/>
  <c r="S65" i="1" s="1"/>
  <c r="J65" i="1"/>
  <c r="I65" i="1"/>
  <c r="H65" i="1"/>
  <c r="R65" i="1" s="1"/>
  <c r="G65" i="1"/>
  <c r="F65" i="1"/>
  <c r="E65" i="1"/>
  <c r="D65" i="1"/>
  <c r="C65" i="1"/>
  <c r="U64" i="1"/>
  <c r="R64" i="1"/>
  <c r="P64" i="1"/>
  <c r="N64" i="1"/>
  <c r="O64" i="1" s="1"/>
  <c r="M64" i="1"/>
  <c r="L64" i="1"/>
  <c r="K64" i="1"/>
  <c r="S64" i="1" s="1"/>
  <c r="J64" i="1"/>
  <c r="I64" i="1"/>
  <c r="H64" i="1"/>
  <c r="G64" i="1"/>
  <c r="F64" i="1"/>
  <c r="E64" i="1"/>
  <c r="D64" i="1"/>
  <c r="C64" i="1"/>
  <c r="U63" i="1"/>
  <c r="R63" i="1"/>
  <c r="P63" i="1"/>
  <c r="N63" i="1"/>
  <c r="O63" i="1" s="1"/>
  <c r="Q63" i="1" s="1"/>
  <c r="M63" i="1"/>
  <c r="L63" i="1"/>
  <c r="K63" i="1"/>
  <c r="S63" i="1" s="1"/>
  <c r="J63" i="1"/>
  <c r="I63" i="1"/>
  <c r="H63" i="1"/>
  <c r="G63" i="1"/>
  <c r="F63" i="1"/>
  <c r="E63" i="1"/>
  <c r="D63" i="1"/>
  <c r="C63" i="1"/>
  <c r="U62" i="1"/>
  <c r="P62" i="1"/>
  <c r="N62" i="1"/>
  <c r="O62" i="1" s="1"/>
  <c r="Q62" i="1" s="1"/>
  <c r="M62" i="1"/>
  <c r="L62" i="1"/>
  <c r="K62" i="1"/>
  <c r="S62" i="1" s="1"/>
  <c r="J62" i="1"/>
  <c r="I62" i="1"/>
  <c r="H62" i="1"/>
  <c r="R62" i="1" s="1"/>
  <c r="G62" i="1"/>
  <c r="F62" i="1"/>
  <c r="E62" i="1"/>
  <c r="D62" i="1"/>
  <c r="C62" i="1"/>
  <c r="U61" i="1"/>
  <c r="P61" i="1"/>
  <c r="N61" i="1"/>
  <c r="O61" i="1" s="1"/>
  <c r="Q61" i="1" s="1"/>
  <c r="M61" i="1"/>
  <c r="L61" i="1"/>
  <c r="K61" i="1"/>
  <c r="S61" i="1" s="1"/>
  <c r="J61" i="1"/>
  <c r="I61" i="1"/>
  <c r="H61" i="1"/>
  <c r="R61" i="1" s="1"/>
  <c r="G61" i="1"/>
  <c r="F61" i="1"/>
  <c r="E61" i="1"/>
  <c r="D61" i="1"/>
  <c r="C61" i="1"/>
  <c r="U60" i="1"/>
  <c r="R60" i="1"/>
  <c r="P60" i="1"/>
  <c r="N60" i="1"/>
  <c r="O60" i="1" s="1"/>
  <c r="M60" i="1"/>
  <c r="L60" i="1"/>
  <c r="K60" i="1"/>
  <c r="S60" i="1" s="1"/>
  <c r="J60" i="1"/>
  <c r="I60" i="1"/>
  <c r="H60" i="1"/>
  <c r="G60" i="1"/>
  <c r="F60" i="1"/>
  <c r="E60" i="1"/>
  <c r="D60" i="1"/>
  <c r="C60" i="1"/>
  <c r="U59" i="1"/>
  <c r="P59" i="1"/>
  <c r="N59" i="1"/>
  <c r="O59" i="1" s="1"/>
  <c r="M59" i="1"/>
  <c r="L59" i="1"/>
  <c r="K59" i="1"/>
  <c r="S59" i="1" s="1"/>
  <c r="J59" i="1"/>
  <c r="I59" i="1"/>
  <c r="H59" i="1"/>
  <c r="R59" i="1" s="1"/>
  <c r="G59" i="1"/>
  <c r="F59" i="1"/>
  <c r="E59" i="1"/>
  <c r="D59" i="1"/>
  <c r="C59" i="1"/>
  <c r="U58" i="1"/>
  <c r="P58" i="1"/>
  <c r="N58" i="1"/>
  <c r="O58" i="1" s="1"/>
  <c r="Q58" i="1" s="1"/>
  <c r="M58" i="1"/>
  <c r="L58" i="1"/>
  <c r="K58" i="1"/>
  <c r="S58" i="1" s="1"/>
  <c r="J58" i="1"/>
  <c r="I58" i="1"/>
  <c r="H58" i="1"/>
  <c r="R58" i="1" s="1"/>
  <c r="G58" i="1"/>
  <c r="F58" i="1"/>
  <c r="E58" i="1"/>
  <c r="D58" i="1"/>
  <c r="C58" i="1"/>
  <c r="U57" i="1"/>
  <c r="R57" i="1"/>
  <c r="P57" i="1"/>
  <c r="N57" i="1"/>
  <c r="O57" i="1" s="1"/>
  <c r="M57" i="1"/>
  <c r="L57" i="1"/>
  <c r="K57" i="1"/>
  <c r="S57" i="1" s="1"/>
  <c r="J57" i="1"/>
  <c r="I57" i="1"/>
  <c r="H57" i="1"/>
  <c r="G57" i="1"/>
  <c r="F57" i="1"/>
  <c r="E57" i="1"/>
  <c r="D57" i="1"/>
  <c r="C57" i="1"/>
  <c r="U56" i="1"/>
  <c r="P56" i="1"/>
  <c r="N56" i="1"/>
  <c r="O56" i="1" s="1"/>
  <c r="M56" i="1"/>
  <c r="L56" i="1"/>
  <c r="K56" i="1"/>
  <c r="J56" i="1"/>
  <c r="I56" i="1"/>
  <c r="H56" i="1"/>
  <c r="R56" i="1" s="1"/>
  <c r="G56" i="1"/>
  <c r="F56" i="1"/>
  <c r="E56" i="1"/>
  <c r="D56" i="1"/>
  <c r="C56" i="1"/>
  <c r="U55" i="1"/>
  <c r="P55" i="1"/>
  <c r="N55" i="1"/>
  <c r="O55" i="1" s="1"/>
  <c r="Q55" i="1" s="1"/>
  <c r="M55" i="1"/>
  <c r="L55" i="1"/>
  <c r="K55" i="1"/>
  <c r="J55" i="1"/>
  <c r="I55" i="1"/>
  <c r="H55" i="1"/>
  <c r="R55" i="1" s="1"/>
  <c r="G55" i="1"/>
  <c r="F55" i="1"/>
  <c r="E55" i="1"/>
  <c r="D55" i="1"/>
  <c r="C55" i="1"/>
  <c r="U54" i="1"/>
  <c r="P54" i="1"/>
  <c r="N54" i="1"/>
  <c r="O54" i="1" s="1"/>
  <c r="M54" i="1"/>
  <c r="L54" i="1"/>
  <c r="K54" i="1"/>
  <c r="S54" i="1" s="1"/>
  <c r="J54" i="1"/>
  <c r="I54" i="1"/>
  <c r="H54" i="1"/>
  <c r="R54" i="1" s="1"/>
  <c r="G54" i="1"/>
  <c r="F54" i="1"/>
  <c r="E54" i="1"/>
  <c r="D54" i="1"/>
  <c r="C54" i="1"/>
  <c r="U53" i="1"/>
  <c r="P53" i="1"/>
  <c r="N53" i="1"/>
  <c r="O53" i="1" s="1"/>
  <c r="M53" i="1"/>
  <c r="L53" i="1"/>
  <c r="K53" i="1"/>
  <c r="S53" i="1" s="1"/>
  <c r="J53" i="1"/>
  <c r="I53" i="1"/>
  <c r="H53" i="1"/>
  <c r="R53" i="1" s="1"/>
  <c r="G53" i="1"/>
  <c r="F53" i="1"/>
  <c r="E53" i="1"/>
  <c r="D53" i="1"/>
  <c r="C53" i="1"/>
  <c r="U52" i="1"/>
  <c r="P52" i="1"/>
  <c r="N52" i="1"/>
  <c r="O52" i="1" s="1"/>
  <c r="Q52" i="1" s="1"/>
  <c r="M52" i="1"/>
  <c r="L52" i="1"/>
  <c r="K52" i="1"/>
  <c r="S52" i="1" s="1"/>
  <c r="J52" i="1"/>
  <c r="I52" i="1"/>
  <c r="H52" i="1"/>
  <c r="R52" i="1" s="1"/>
  <c r="G52" i="1"/>
  <c r="F52" i="1"/>
  <c r="E52" i="1"/>
  <c r="D52" i="1"/>
  <c r="C52" i="1"/>
  <c r="U51" i="1"/>
  <c r="P51" i="1"/>
  <c r="N51" i="1"/>
  <c r="O51" i="1" s="1"/>
  <c r="Q51" i="1" s="1"/>
  <c r="M51" i="1"/>
  <c r="L51" i="1"/>
  <c r="K51" i="1"/>
  <c r="S51" i="1" s="1"/>
  <c r="J51" i="1"/>
  <c r="I51" i="1"/>
  <c r="H51" i="1"/>
  <c r="R51" i="1" s="1"/>
  <c r="G51" i="1"/>
  <c r="F51" i="1"/>
  <c r="E51" i="1"/>
  <c r="D51" i="1"/>
  <c r="C51" i="1"/>
  <c r="U50" i="1"/>
  <c r="P50" i="1"/>
  <c r="N50" i="1"/>
  <c r="O50" i="1" s="1"/>
  <c r="M50" i="1"/>
  <c r="L50" i="1"/>
  <c r="K50" i="1"/>
  <c r="S50" i="1" s="1"/>
  <c r="J50" i="1"/>
  <c r="I50" i="1"/>
  <c r="H50" i="1"/>
  <c r="R50" i="1" s="1"/>
  <c r="G50" i="1"/>
  <c r="F50" i="1"/>
  <c r="E50" i="1"/>
  <c r="D50" i="1"/>
  <c r="C50" i="1"/>
  <c r="U49" i="1"/>
  <c r="P49" i="1"/>
  <c r="N49" i="1"/>
  <c r="O49" i="1" s="1"/>
  <c r="M49" i="1"/>
  <c r="L49" i="1"/>
  <c r="K49" i="1"/>
  <c r="S49" i="1" s="1"/>
  <c r="J49" i="1"/>
  <c r="I49" i="1"/>
  <c r="H49" i="1"/>
  <c r="R49" i="1" s="1"/>
  <c r="G49" i="1"/>
  <c r="F49" i="1"/>
  <c r="E49" i="1"/>
  <c r="D49" i="1"/>
  <c r="C49" i="1"/>
  <c r="U48" i="1"/>
  <c r="P48" i="1"/>
  <c r="N48" i="1"/>
  <c r="O48" i="1" s="1"/>
  <c r="Q48" i="1" s="1"/>
  <c r="M48" i="1"/>
  <c r="L48" i="1"/>
  <c r="K48" i="1"/>
  <c r="S48" i="1" s="1"/>
  <c r="J48" i="1"/>
  <c r="I48" i="1"/>
  <c r="H48" i="1"/>
  <c r="R48" i="1" s="1"/>
  <c r="G48" i="1"/>
  <c r="F48" i="1"/>
  <c r="E48" i="1"/>
  <c r="D48" i="1"/>
  <c r="C48" i="1"/>
  <c r="U47" i="1"/>
  <c r="P47" i="1"/>
  <c r="N47" i="1"/>
  <c r="O47" i="1" s="1"/>
  <c r="M47" i="1"/>
  <c r="L47" i="1"/>
  <c r="K47" i="1"/>
  <c r="J47" i="1"/>
  <c r="I47" i="1"/>
  <c r="H47" i="1"/>
  <c r="R47" i="1" s="1"/>
  <c r="G47" i="1"/>
  <c r="F47" i="1"/>
  <c r="E47" i="1"/>
  <c r="D47" i="1"/>
  <c r="C47" i="1"/>
  <c r="U46" i="1"/>
  <c r="P46" i="1"/>
  <c r="N46" i="1"/>
  <c r="O46" i="1" s="1"/>
  <c r="Q46" i="1" s="1"/>
  <c r="M46" i="1"/>
  <c r="L46" i="1"/>
  <c r="K46" i="1"/>
  <c r="J46" i="1"/>
  <c r="I46" i="1"/>
  <c r="H46" i="1"/>
  <c r="R46" i="1" s="1"/>
  <c r="G46" i="1"/>
  <c r="F46" i="1"/>
  <c r="E46" i="1"/>
  <c r="D46" i="1"/>
  <c r="C46" i="1"/>
  <c r="U45" i="1"/>
  <c r="P45" i="1"/>
  <c r="N45" i="1"/>
  <c r="O45" i="1" s="1"/>
  <c r="M45" i="1"/>
  <c r="L45" i="1"/>
  <c r="K45" i="1"/>
  <c r="S45" i="1" s="1"/>
  <c r="J45" i="1"/>
  <c r="I45" i="1"/>
  <c r="H45" i="1"/>
  <c r="R45" i="1" s="1"/>
  <c r="G45" i="1"/>
  <c r="F45" i="1"/>
  <c r="E45" i="1"/>
  <c r="D45" i="1"/>
  <c r="C45" i="1"/>
  <c r="U44" i="1"/>
  <c r="P44" i="1"/>
  <c r="N44" i="1"/>
  <c r="O44" i="1" s="1"/>
  <c r="M44" i="1"/>
  <c r="L44" i="1"/>
  <c r="K44" i="1"/>
  <c r="J44" i="1"/>
  <c r="I44" i="1"/>
  <c r="H44" i="1"/>
  <c r="R44" i="1" s="1"/>
  <c r="G44" i="1"/>
  <c r="F44" i="1"/>
  <c r="E44" i="1"/>
  <c r="D44" i="1"/>
  <c r="C44" i="1"/>
  <c r="U43" i="1"/>
  <c r="P43" i="1"/>
  <c r="N43" i="1"/>
  <c r="O43" i="1" s="1"/>
  <c r="M43" i="1"/>
  <c r="L43" i="1"/>
  <c r="K43" i="1"/>
  <c r="S43" i="1" s="1"/>
  <c r="J43" i="1"/>
  <c r="I43" i="1"/>
  <c r="H43" i="1"/>
  <c r="R43" i="1" s="1"/>
  <c r="G43" i="1"/>
  <c r="F43" i="1"/>
  <c r="E43" i="1"/>
  <c r="D43" i="1"/>
  <c r="C43" i="1"/>
  <c r="U42" i="1"/>
  <c r="S42" i="1"/>
  <c r="P42" i="1"/>
  <c r="O42" i="1"/>
  <c r="Q42" i="1" s="1"/>
  <c r="N42" i="1"/>
  <c r="M42" i="1"/>
  <c r="L42" i="1"/>
  <c r="K42" i="1"/>
  <c r="J42" i="1"/>
  <c r="I42" i="1"/>
  <c r="H42" i="1"/>
  <c r="R42" i="1" s="1"/>
  <c r="G42" i="1"/>
  <c r="F42" i="1"/>
  <c r="E42" i="1"/>
  <c r="D42" i="1"/>
  <c r="C42" i="1"/>
  <c r="U41" i="1"/>
  <c r="P41" i="1"/>
  <c r="N41" i="1"/>
  <c r="O41" i="1" s="1"/>
  <c r="M41" i="1"/>
  <c r="L41" i="1"/>
  <c r="K41" i="1"/>
  <c r="S41" i="1" s="1"/>
  <c r="J41" i="1"/>
  <c r="I41" i="1"/>
  <c r="H41" i="1"/>
  <c r="R41" i="1" s="1"/>
  <c r="G41" i="1"/>
  <c r="F41" i="1"/>
  <c r="E41" i="1"/>
  <c r="D41" i="1"/>
  <c r="C41" i="1"/>
  <c r="U40" i="1"/>
  <c r="P40" i="1"/>
  <c r="N40" i="1"/>
  <c r="O40" i="1" s="1"/>
  <c r="Q40" i="1" s="1"/>
  <c r="M40" i="1"/>
  <c r="L40" i="1"/>
  <c r="K40" i="1"/>
  <c r="V40" i="1" s="1"/>
  <c r="J40" i="1"/>
  <c r="I40" i="1"/>
  <c r="H40" i="1"/>
  <c r="R40" i="1" s="1"/>
  <c r="G40" i="1"/>
  <c r="F40" i="1"/>
  <c r="E40" i="1"/>
  <c r="D40" i="1"/>
  <c r="C40" i="1"/>
  <c r="U39" i="1"/>
  <c r="P39" i="1"/>
  <c r="N39" i="1"/>
  <c r="O39" i="1" s="1"/>
  <c r="V39" i="1" s="1"/>
  <c r="M39" i="1"/>
  <c r="L39" i="1"/>
  <c r="K39" i="1"/>
  <c r="S39" i="1" s="1"/>
  <c r="J39" i="1"/>
  <c r="I39" i="1"/>
  <c r="H39" i="1"/>
  <c r="R39" i="1" s="1"/>
  <c r="G39" i="1"/>
  <c r="F39" i="1"/>
  <c r="E39" i="1"/>
  <c r="D39" i="1"/>
  <c r="C39" i="1"/>
  <c r="U38" i="1"/>
  <c r="P38" i="1"/>
  <c r="N38" i="1"/>
  <c r="O38" i="1" s="1"/>
  <c r="M38" i="1"/>
  <c r="L38" i="1"/>
  <c r="K38" i="1"/>
  <c r="S38" i="1" s="1"/>
  <c r="J38" i="1"/>
  <c r="I38" i="1"/>
  <c r="H38" i="1"/>
  <c r="R38" i="1" s="1"/>
  <c r="G38" i="1"/>
  <c r="F38" i="1"/>
  <c r="E38" i="1"/>
  <c r="D38" i="1"/>
  <c r="C38" i="1"/>
  <c r="U37" i="1"/>
  <c r="P37" i="1"/>
  <c r="N37" i="1"/>
  <c r="O37" i="1" s="1"/>
  <c r="M37" i="1"/>
  <c r="L37" i="1"/>
  <c r="K37" i="1"/>
  <c r="S37" i="1" s="1"/>
  <c r="J37" i="1"/>
  <c r="I37" i="1"/>
  <c r="H37" i="1"/>
  <c r="R37" i="1" s="1"/>
  <c r="G37" i="1"/>
  <c r="F37" i="1"/>
  <c r="E37" i="1"/>
  <c r="D37" i="1"/>
  <c r="C37" i="1"/>
  <c r="U36" i="1"/>
  <c r="R36" i="1"/>
  <c r="P36" i="1"/>
  <c r="N36" i="1"/>
  <c r="O36" i="1" s="1"/>
  <c r="X36" i="1" s="1"/>
  <c r="M36" i="1"/>
  <c r="L36" i="1"/>
  <c r="K36" i="1"/>
  <c r="S36" i="1" s="1"/>
  <c r="J36" i="1"/>
  <c r="I36" i="1"/>
  <c r="H36" i="1"/>
  <c r="G36" i="1"/>
  <c r="F36" i="1"/>
  <c r="E36" i="1"/>
  <c r="D36" i="1"/>
  <c r="C36" i="1"/>
  <c r="U35" i="1"/>
  <c r="P35" i="1"/>
  <c r="N35" i="1"/>
  <c r="O35" i="1" s="1"/>
  <c r="Q35" i="1" s="1"/>
  <c r="M35" i="1"/>
  <c r="L35" i="1"/>
  <c r="K35" i="1"/>
  <c r="S35" i="1" s="1"/>
  <c r="J35" i="1"/>
  <c r="I35" i="1"/>
  <c r="H35" i="1"/>
  <c r="R35" i="1" s="1"/>
  <c r="G35" i="1"/>
  <c r="F35" i="1"/>
  <c r="E35" i="1"/>
  <c r="D35" i="1"/>
  <c r="C35" i="1"/>
  <c r="U34" i="1"/>
  <c r="S34" i="1"/>
  <c r="R34" i="1"/>
  <c r="P34" i="1"/>
  <c r="N34" i="1"/>
  <c r="O34" i="1" s="1"/>
  <c r="X34" i="1" s="1"/>
  <c r="M34" i="1"/>
  <c r="L34" i="1"/>
  <c r="K34" i="1"/>
  <c r="J34" i="1"/>
  <c r="I34" i="1"/>
  <c r="H34" i="1"/>
  <c r="G34" i="1"/>
  <c r="F34" i="1"/>
  <c r="E34" i="1"/>
  <c r="D34" i="1"/>
  <c r="C34" i="1"/>
  <c r="U33" i="1"/>
  <c r="P33" i="1"/>
  <c r="N33" i="1"/>
  <c r="O33" i="1" s="1"/>
  <c r="Q33" i="1" s="1"/>
  <c r="M33" i="1"/>
  <c r="L33" i="1"/>
  <c r="K33" i="1"/>
  <c r="S33" i="1" s="1"/>
  <c r="J33" i="1"/>
  <c r="I33" i="1"/>
  <c r="H33" i="1"/>
  <c r="R33" i="1" s="1"/>
  <c r="G33" i="1"/>
  <c r="F33" i="1"/>
  <c r="E33" i="1"/>
  <c r="D33" i="1"/>
  <c r="C33" i="1"/>
  <c r="U32" i="1"/>
  <c r="P32" i="1"/>
  <c r="N32" i="1"/>
  <c r="O32" i="1" s="1"/>
  <c r="M32" i="1"/>
  <c r="L32" i="1"/>
  <c r="K32" i="1"/>
  <c r="S32" i="1" s="1"/>
  <c r="J32" i="1"/>
  <c r="I32" i="1"/>
  <c r="H32" i="1"/>
  <c r="R32" i="1" s="1"/>
  <c r="G32" i="1"/>
  <c r="F32" i="1"/>
  <c r="E32" i="1"/>
  <c r="D32" i="1"/>
  <c r="C32" i="1"/>
  <c r="U31" i="1"/>
  <c r="R31" i="1"/>
  <c r="P31" i="1"/>
  <c r="N31" i="1"/>
  <c r="O31" i="1" s="1"/>
  <c r="M31" i="1"/>
  <c r="L31" i="1"/>
  <c r="K31" i="1"/>
  <c r="J31" i="1"/>
  <c r="I31" i="1"/>
  <c r="H31" i="1"/>
  <c r="G31" i="1"/>
  <c r="F31" i="1"/>
  <c r="E31" i="1"/>
  <c r="D31" i="1"/>
  <c r="C31" i="1"/>
  <c r="U30" i="1"/>
  <c r="P30" i="1"/>
  <c r="N30" i="1"/>
  <c r="O30" i="1" s="1"/>
  <c r="Q30" i="1" s="1"/>
  <c r="M30" i="1"/>
  <c r="L30" i="1"/>
  <c r="K30" i="1"/>
  <c r="J30" i="1"/>
  <c r="I30" i="1"/>
  <c r="H30" i="1"/>
  <c r="R30" i="1" s="1"/>
  <c r="G30" i="1"/>
  <c r="F30" i="1"/>
  <c r="E30" i="1"/>
  <c r="D30" i="1"/>
  <c r="C30" i="1"/>
  <c r="U29" i="1"/>
  <c r="P29" i="1"/>
  <c r="O29" i="1"/>
  <c r="Q29" i="1" s="1"/>
  <c r="N29" i="1"/>
  <c r="M29" i="1"/>
  <c r="L29" i="1"/>
  <c r="K29" i="1"/>
  <c r="S29" i="1" s="1"/>
  <c r="J29" i="1"/>
  <c r="I29" i="1"/>
  <c r="H29" i="1"/>
  <c r="R29" i="1" s="1"/>
  <c r="G29" i="1"/>
  <c r="F29" i="1"/>
  <c r="E29" i="1"/>
  <c r="D29" i="1"/>
  <c r="C29" i="1"/>
  <c r="U28" i="1"/>
  <c r="R28" i="1"/>
  <c r="P28" i="1"/>
  <c r="N28" i="1"/>
  <c r="O28" i="1" s="1"/>
  <c r="M28" i="1"/>
  <c r="L28" i="1"/>
  <c r="K28" i="1"/>
  <c r="S28" i="1" s="1"/>
  <c r="J28" i="1"/>
  <c r="I28" i="1"/>
  <c r="H28" i="1"/>
  <c r="G28" i="1"/>
  <c r="F28" i="1"/>
  <c r="E28" i="1"/>
  <c r="D28" i="1"/>
  <c r="C28" i="1"/>
  <c r="U27" i="1"/>
  <c r="R27" i="1"/>
  <c r="P27" i="1"/>
  <c r="N27" i="1"/>
  <c r="O27" i="1" s="1"/>
  <c r="Q27" i="1" s="1"/>
  <c r="M27" i="1"/>
  <c r="L27" i="1"/>
  <c r="K27" i="1"/>
  <c r="J27" i="1"/>
  <c r="I27" i="1"/>
  <c r="H27" i="1"/>
  <c r="G27" i="1"/>
  <c r="F27" i="1"/>
  <c r="E27" i="1"/>
  <c r="D27" i="1"/>
  <c r="C27" i="1"/>
  <c r="U26" i="1"/>
  <c r="P26" i="1"/>
  <c r="N26" i="1"/>
  <c r="O26" i="1" s="1"/>
  <c r="M26" i="1"/>
  <c r="L26" i="1"/>
  <c r="K26" i="1"/>
  <c r="S26" i="1" s="1"/>
  <c r="J26" i="1"/>
  <c r="I26" i="1"/>
  <c r="H26" i="1"/>
  <c r="R26" i="1" s="1"/>
  <c r="G26" i="1"/>
  <c r="F26" i="1"/>
  <c r="E26" i="1"/>
  <c r="D26" i="1"/>
  <c r="C26" i="1"/>
  <c r="U25" i="1"/>
  <c r="P25" i="1"/>
  <c r="N25" i="1"/>
  <c r="O25" i="1" s="1"/>
  <c r="M25" i="1"/>
  <c r="L25" i="1"/>
  <c r="K25" i="1"/>
  <c r="S25" i="1" s="1"/>
  <c r="J25" i="1"/>
  <c r="I25" i="1"/>
  <c r="H25" i="1"/>
  <c r="R25" i="1" s="1"/>
  <c r="G25" i="1"/>
  <c r="F25" i="1"/>
  <c r="E25" i="1"/>
  <c r="D25" i="1"/>
  <c r="C25" i="1"/>
  <c r="U24" i="1"/>
  <c r="P24" i="1"/>
  <c r="N24" i="1"/>
  <c r="O24" i="1" s="1"/>
  <c r="M24" i="1"/>
  <c r="L24" i="1"/>
  <c r="K24" i="1"/>
  <c r="J24" i="1"/>
  <c r="I24" i="1"/>
  <c r="H24" i="1"/>
  <c r="R24" i="1" s="1"/>
  <c r="G24" i="1"/>
  <c r="F24" i="1"/>
  <c r="E24" i="1"/>
  <c r="D24" i="1"/>
  <c r="C24" i="1"/>
  <c r="U23" i="1"/>
  <c r="P23" i="1"/>
  <c r="N23" i="1"/>
  <c r="O23" i="1" s="1"/>
  <c r="M23" i="1"/>
  <c r="L23" i="1"/>
  <c r="K23" i="1"/>
  <c r="J23" i="1"/>
  <c r="I23" i="1"/>
  <c r="H23" i="1"/>
  <c r="R23" i="1" s="1"/>
  <c r="G23" i="1"/>
  <c r="F23" i="1"/>
  <c r="E23" i="1"/>
  <c r="D23" i="1"/>
  <c r="C23" i="1"/>
  <c r="U22" i="1"/>
  <c r="P22" i="1"/>
  <c r="N22" i="1"/>
  <c r="O22" i="1" s="1"/>
  <c r="M22" i="1"/>
  <c r="L22" i="1"/>
  <c r="K22" i="1"/>
  <c r="J22" i="1"/>
  <c r="I22" i="1"/>
  <c r="H22" i="1"/>
  <c r="R22" i="1" s="1"/>
  <c r="G22" i="1"/>
  <c r="F22" i="1"/>
  <c r="E22" i="1"/>
  <c r="D22" i="1"/>
  <c r="C22" i="1"/>
  <c r="U21" i="1"/>
  <c r="P21" i="1"/>
  <c r="N21" i="1"/>
  <c r="O21" i="1" s="1"/>
  <c r="Q21" i="1" s="1"/>
  <c r="M21" i="1"/>
  <c r="L21" i="1"/>
  <c r="K21" i="1"/>
  <c r="S21" i="1" s="1"/>
  <c r="J21" i="1"/>
  <c r="I21" i="1"/>
  <c r="H21" i="1"/>
  <c r="R21" i="1" s="1"/>
  <c r="G21" i="1"/>
  <c r="F21" i="1"/>
  <c r="E21" i="1"/>
  <c r="D21" i="1"/>
  <c r="C21" i="1"/>
  <c r="U20" i="1"/>
  <c r="P20" i="1"/>
  <c r="N20" i="1"/>
  <c r="O20" i="1" s="1"/>
  <c r="M20" i="1"/>
  <c r="L20" i="1"/>
  <c r="K20" i="1"/>
  <c r="S20" i="1" s="1"/>
  <c r="J20" i="1"/>
  <c r="I20" i="1"/>
  <c r="H20" i="1"/>
  <c r="R20" i="1" s="1"/>
  <c r="G20" i="1"/>
  <c r="F20" i="1"/>
  <c r="E20" i="1"/>
  <c r="D20" i="1"/>
  <c r="C20" i="1"/>
  <c r="U19" i="1"/>
  <c r="P19" i="1"/>
  <c r="N19" i="1"/>
  <c r="O19" i="1" s="1"/>
  <c r="Q19" i="1" s="1"/>
  <c r="M19" i="1"/>
  <c r="L19" i="1"/>
  <c r="K19" i="1"/>
  <c r="S19" i="1" s="1"/>
  <c r="J19" i="1"/>
  <c r="I19" i="1"/>
  <c r="H19" i="1"/>
  <c r="R19" i="1" s="1"/>
  <c r="G19" i="1"/>
  <c r="F19" i="1"/>
  <c r="E19" i="1"/>
  <c r="D19" i="1"/>
  <c r="C19" i="1"/>
  <c r="U18" i="1"/>
  <c r="P18" i="1"/>
  <c r="O18" i="1"/>
  <c r="N18" i="1"/>
  <c r="M18" i="1"/>
  <c r="L18" i="1"/>
  <c r="K18" i="1"/>
  <c r="S18" i="1" s="1"/>
  <c r="J18" i="1"/>
  <c r="I18" i="1"/>
  <c r="H18" i="1"/>
  <c r="R18" i="1" s="1"/>
  <c r="G18" i="1"/>
  <c r="F18" i="1"/>
  <c r="E18" i="1"/>
  <c r="D18" i="1"/>
  <c r="C18" i="1"/>
  <c r="U17" i="1"/>
  <c r="P17" i="1"/>
  <c r="N17" i="1"/>
  <c r="O17" i="1" s="1"/>
  <c r="X17" i="1" s="1"/>
  <c r="M17" i="1"/>
  <c r="L17" i="1"/>
  <c r="K17" i="1"/>
  <c r="S17" i="1" s="1"/>
  <c r="J17" i="1"/>
  <c r="I17" i="1"/>
  <c r="H17" i="1"/>
  <c r="R17" i="1" s="1"/>
  <c r="G17" i="1"/>
  <c r="F17" i="1"/>
  <c r="E17" i="1"/>
  <c r="D17" i="1"/>
  <c r="C17" i="1"/>
  <c r="U16" i="1"/>
  <c r="P16" i="1"/>
  <c r="N16" i="1"/>
  <c r="O16" i="1" s="1"/>
  <c r="M16" i="1"/>
  <c r="L16" i="1"/>
  <c r="K16" i="1"/>
  <c r="S16" i="1" s="1"/>
  <c r="J16" i="1"/>
  <c r="I16" i="1"/>
  <c r="H16" i="1"/>
  <c r="R16" i="1" s="1"/>
  <c r="G16" i="1"/>
  <c r="F16" i="1"/>
  <c r="E16" i="1"/>
  <c r="D16" i="1"/>
  <c r="C16" i="1"/>
  <c r="U15" i="1"/>
  <c r="R15" i="1"/>
  <c r="P15" i="1"/>
  <c r="N15" i="1"/>
  <c r="O15" i="1" s="1"/>
  <c r="Q15" i="1" s="1"/>
  <c r="M15" i="1"/>
  <c r="L15" i="1"/>
  <c r="K15" i="1"/>
  <c r="S15" i="1" s="1"/>
  <c r="J15" i="1"/>
  <c r="I15" i="1"/>
  <c r="H15" i="1"/>
  <c r="G15" i="1"/>
  <c r="F15" i="1"/>
  <c r="E15" i="1"/>
  <c r="D15" i="1"/>
  <c r="C15" i="1"/>
  <c r="U14" i="1"/>
  <c r="S14" i="1"/>
  <c r="P14" i="1"/>
  <c r="N14" i="1"/>
  <c r="O14" i="1" s="1"/>
  <c r="M14" i="1"/>
  <c r="L14" i="1"/>
  <c r="K14" i="1"/>
  <c r="J14" i="1"/>
  <c r="I14" i="1"/>
  <c r="H14" i="1"/>
  <c r="R14" i="1" s="1"/>
  <c r="G14" i="1"/>
  <c r="F14" i="1"/>
  <c r="E14" i="1"/>
  <c r="D14" i="1"/>
  <c r="C14" i="1"/>
  <c r="U13" i="1"/>
  <c r="P13" i="1"/>
  <c r="N13" i="1"/>
  <c r="O13" i="1" s="1"/>
  <c r="X13" i="1" s="1"/>
  <c r="M13" i="1"/>
  <c r="L13" i="1"/>
  <c r="K13" i="1"/>
  <c r="S13" i="1" s="1"/>
  <c r="J13" i="1"/>
  <c r="I13" i="1"/>
  <c r="H13" i="1"/>
  <c r="R13" i="1" s="1"/>
  <c r="G13" i="1"/>
  <c r="F13" i="1"/>
  <c r="E13" i="1"/>
  <c r="D13" i="1"/>
  <c r="C13" i="1"/>
  <c r="U12" i="1"/>
  <c r="P12" i="1"/>
  <c r="N12" i="1"/>
  <c r="O12" i="1" s="1"/>
  <c r="M12" i="1"/>
  <c r="L12" i="1"/>
  <c r="K12" i="1"/>
  <c r="S12" i="1" s="1"/>
  <c r="J12" i="1"/>
  <c r="I12" i="1"/>
  <c r="H12" i="1"/>
  <c r="R12" i="1" s="1"/>
  <c r="G12" i="1"/>
  <c r="F12" i="1"/>
  <c r="E12" i="1"/>
  <c r="D12" i="1"/>
  <c r="C12" i="1"/>
  <c r="U11" i="1"/>
  <c r="P11" i="1"/>
  <c r="N11" i="1"/>
  <c r="O11" i="1" s="1"/>
  <c r="Q11" i="1" s="1"/>
  <c r="M11" i="1"/>
  <c r="L11" i="1"/>
  <c r="K11" i="1"/>
  <c r="S11" i="1" s="1"/>
  <c r="J11" i="1"/>
  <c r="I11" i="1"/>
  <c r="H11" i="1"/>
  <c r="R11" i="1" s="1"/>
  <c r="G11" i="1"/>
  <c r="F11" i="1"/>
  <c r="E11" i="1"/>
  <c r="D11" i="1"/>
  <c r="C11" i="1"/>
  <c r="U10" i="1"/>
  <c r="P10" i="1"/>
  <c r="O10" i="1"/>
  <c r="N10" i="1"/>
  <c r="M10" i="1"/>
  <c r="L10" i="1"/>
  <c r="K10" i="1"/>
  <c r="S10" i="1" s="1"/>
  <c r="J10" i="1"/>
  <c r="I10" i="1"/>
  <c r="H10" i="1"/>
  <c r="R10" i="1" s="1"/>
  <c r="G10" i="1"/>
  <c r="F10" i="1"/>
  <c r="E10" i="1"/>
  <c r="D10" i="1"/>
  <c r="C10" i="1"/>
  <c r="U9" i="1"/>
  <c r="P9" i="1"/>
  <c r="N9" i="1"/>
  <c r="O9" i="1" s="1"/>
  <c r="M9" i="1"/>
  <c r="L9" i="1"/>
  <c r="K9" i="1"/>
  <c r="S9" i="1" s="1"/>
  <c r="J9" i="1"/>
  <c r="I9" i="1"/>
  <c r="H9" i="1"/>
  <c r="R9" i="1" s="1"/>
  <c r="G9" i="1"/>
  <c r="F9" i="1"/>
  <c r="E9" i="1"/>
  <c r="D9" i="1"/>
  <c r="C9" i="1"/>
  <c r="U8" i="1"/>
  <c r="P8" i="1"/>
  <c r="N8" i="1"/>
  <c r="O8" i="1" s="1"/>
  <c r="M8" i="1"/>
  <c r="L8" i="1"/>
  <c r="K8" i="1"/>
  <c r="S8" i="1" s="1"/>
  <c r="J8" i="1"/>
  <c r="I8" i="1"/>
  <c r="H8" i="1"/>
  <c r="R8" i="1" s="1"/>
  <c r="G8" i="1"/>
  <c r="F8" i="1"/>
  <c r="E8" i="1"/>
  <c r="D8" i="1"/>
  <c r="C8" i="1"/>
  <c r="U7" i="1"/>
  <c r="R7" i="1"/>
  <c r="P7" i="1"/>
  <c r="N7" i="1"/>
  <c r="O7" i="1" s="1"/>
  <c r="Q7" i="1" s="1"/>
  <c r="M7" i="1"/>
  <c r="L7" i="1"/>
  <c r="K7" i="1"/>
  <c r="S7" i="1" s="1"/>
  <c r="J7" i="1"/>
  <c r="I7" i="1"/>
  <c r="H7" i="1"/>
  <c r="G7" i="1"/>
  <c r="F7" i="1"/>
  <c r="E7" i="1"/>
  <c r="D7" i="1"/>
  <c r="C7" i="1"/>
  <c r="Q99" i="1" l="1"/>
  <c r="X99" i="1"/>
  <c r="Q114" i="1"/>
  <c r="X114" i="1"/>
  <c r="X181" i="1"/>
  <c r="Q181" i="1"/>
  <c r="Q219" i="1"/>
  <c r="X219" i="1"/>
  <c r="Q26" i="1"/>
  <c r="V26" i="1"/>
  <c r="V112" i="1"/>
  <c r="Q84" i="1"/>
  <c r="V151" i="1"/>
  <c r="V168" i="1"/>
  <c r="V222" i="1"/>
  <c r="V160" i="1"/>
  <c r="Q171" i="1"/>
  <c r="V84" i="1"/>
  <c r="Q36" i="1"/>
  <c r="V83" i="1"/>
  <c r="Q209" i="1"/>
  <c r="V234" i="1"/>
  <c r="S121" i="1"/>
  <c r="V8" i="1"/>
  <c r="V42" i="1"/>
  <c r="V101" i="1"/>
  <c r="V123" i="1"/>
  <c r="X200" i="1"/>
  <c r="S209" i="1"/>
  <c r="V27" i="1"/>
  <c r="V100" i="1"/>
  <c r="V114" i="1"/>
  <c r="X123" i="1"/>
  <c r="S153" i="1"/>
  <c r="V12" i="1"/>
  <c r="V99" i="1"/>
  <c r="V107" i="1"/>
  <c r="X15" i="1"/>
  <c r="X107" i="1"/>
  <c r="V62" i="1"/>
  <c r="X148" i="1"/>
  <c r="V36" i="1"/>
  <c r="V69" i="1"/>
  <c r="V241" i="1"/>
  <c r="V22" i="1"/>
  <c r="X174" i="1"/>
  <c r="Q174" i="1"/>
  <c r="Q120" i="1"/>
  <c r="X120" i="1"/>
  <c r="X78" i="1"/>
  <c r="V78" i="1"/>
  <c r="X50" i="1"/>
  <c r="Q50" i="1"/>
  <c r="Q66" i="1"/>
  <c r="X66" i="1"/>
  <c r="Q179" i="1"/>
  <c r="X179" i="1"/>
  <c r="V179" i="1"/>
  <c r="X74" i="1"/>
  <c r="Q74" i="1"/>
  <c r="Q106" i="1"/>
  <c r="V106" i="1"/>
  <c r="X106" i="1"/>
  <c r="X188" i="1"/>
  <c r="V188" i="1"/>
  <c r="Q188" i="1"/>
  <c r="Q90" i="1"/>
  <c r="X90" i="1"/>
  <c r="Q92" i="1"/>
  <c r="X92" i="1"/>
  <c r="V92" i="1"/>
  <c r="X110" i="1"/>
  <c r="Q110" i="1"/>
  <c r="X150" i="1"/>
  <c r="Q150" i="1"/>
  <c r="X198" i="1"/>
  <c r="Q198" i="1"/>
  <c r="V242" i="1"/>
  <c r="Q242" i="1"/>
  <c r="Q247" i="1"/>
  <c r="X247" i="1"/>
  <c r="X134" i="1"/>
  <c r="V134" i="1"/>
  <c r="Q134" i="1"/>
  <c r="X146" i="1"/>
  <c r="V146" i="1"/>
  <c r="Q146" i="1"/>
  <c r="Q220" i="1"/>
  <c r="X220" i="1"/>
  <c r="X9" i="1"/>
  <c r="Q9" i="1"/>
  <c r="X28" i="1"/>
  <c r="V28" i="1"/>
  <c r="Q28" i="1"/>
  <c r="X130" i="1"/>
  <c r="Q130" i="1"/>
  <c r="Q138" i="1"/>
  <c r="X138" i="1"/>
  <c r="V139" i="1"/>
  <c r="X142" i="1"/>
  <c r="V142" i="1"/>
  <c r="Q142" i="1"/>
  <c r="X72" i="1"/>
  <c r="Q72" i="1"/>
  <c r="X98" i="1"/>
  <c r="Q98" i="1"/>
  <c r="X164" i="1"/>
  <c r="V164" i="1"/>
  <c r="Q164" i="1"/>
  <c r="X212" i="1"/>
  <c r="Q212" i="1"/>
  <c r="X243" i="1"/>
  <c r="V243" i="1"/>
  <c r="Q243" i="1"/>
  <c r="Q22" i="1"/>
  <c r="X22" i="1"/>
  <c r="Q195" i="1"/>
  <c r="X195" i="1"/>
  <c r="V72" i="1"/>
  <c r="X26" i="1"/>
  <c r="X62" i="1"/>
  <c r="X101" i="1"/>
  <c r="X186" i="1"/>
  <c r="V221" i="1"/>
  <c r="V237" i="1"/>
  <c r="V90" i="1"/>
  <c r="Q13" i="1"/>
  <c r="V15" i="1"/>
  <c r="Q86" i="1"/>
  <c r="Q100" i="1"/>
  <c r="V138" i="1"/>
  <c r="Q141" i="1"/>
  <c r="X162" i="1"/>
  <c r="X168" i="1"/>
  <c r="Q205" i="1"/>
  <c r="Q229" i="1"/>
  <c r="V232" i="1"/>
  <c r="Q235" i="1"/>
  <c r="V198" i="1"/>
  <c r="V88" i="1"/>
  <c r="X58" i="1"/>
  <c r="V120" i="1"/>
  <c r="Q132" i="1"/>
  <c r="Q152" i="1"/>
  <c r="V174" i="1"/>
  <c r="Q176" i="1"/>
  <c r="Q185" i="1"/>
  <c r="Q224" i="1"/>
  <c r="V235" i="1"/>
  <c r="Q253" i="1"/>
  <c r="V9" i="1"/>
  <c r="X29" i="1"/>
  <c r="V16" i="1"/>
  <c r="S22" i="1"/>
  <c r="X42" i="1"/>
  <c r="S90" i="1"/>
  <c r="Q116" i="1"/>
  <c r="S139" i="1"/>
  <c r="Q145" i="1"/>
  <c r="Q161" i="1"/>
  <c r="V29" i="1"/>
  <c r="X40" i="1"/>
  <c r="S185" i="1"/>
  <c r="V214" i="1"/>
  <c r="V216" i="1"/>
  <c r="V35" i="1"/>
  <c r="V48" i="1"/>
  <c r="V58" i="1"/>
  <c r="V82" i="1"/>
  <c r="V86" i="1"/>
  <c r="S130" i="1"/>
  <c r="V190" i="1"/>
  <c r="V192" i="1"/>
  <c r="V212" i="1"/>
  <c r="V229" i="1"/>
  <c r="V240" i="1"/>
  <c r="V246" i="1"/>
  <c r="V13" i="1"/>
  <c r="V20" i="1"/>
  <c r="X35" i="1"/>
  <c r="X48" i="1"/>
  <c r="V71" i="1"/>
  <c r="X82" i="1"/>
  <c r="S99" i="1"/>
  <c r="V116" i="1"/>
  <c r="V150" i="1"/>
  <c r="V166" i="1"/>
  <c r="Q216" i="1"/>
  <c r="V236" i="1"/>
  <c r="V51" i="1"/>
  <c r="V74" i="1"/>
  <c r="V95" i="1"/>
  <c r="V110" i="1"/>
  <c r="V111" i="1"/>
  <c r="S114" i="1"/>
  <c r="Q133" i="1"/>
  <c r="V145" i="1"/>
  <c r="V161" i="1"/>
  <c r="Q222" i="1"/>
  <c r="Q240" i="1"/>
  <c r="X51" i="1"/>
  <c r="Q168" i="1"/>
  <c r="S198" i="1"/>
  <c r="X207" i="1"/>
  <c r="V219" i="1"/>
  <c r="S222" i="1"/>
  <c r="V253" i="1"/>
  <c r="Q31" i="1"/>
  <c r="X31" i="1"/>
  <c r="X24" i="1"/>
  <c r="Q24" i="1"/>
  <c r="V105" i="1"/>
  <c r="Q105" i="1"/>
  <c r="X105" i="1"/>
  <c r="Q23" i="1"/>
  <c r="X23" i="1"/>
  <c r="V24" i="1"/>
  <c r="S24" i="1"/>
  <c r="V41" i="1"/>
  <c r="Q41" i="1"/>
  <c r="Q43" i="1"/>
  <c r="X43" i="1"/>
  <c r="X53" i="1"/>
  <c r="V53" i="1"/>
  <c r="Q53" i="1"/>
  <c r="X56" i="1"/>
  <c r="Q56" i="1"/>
  <c r="V59" i="1"/>
  <c r="X61" i="1"/>
  <c r="V61" i="1"/>
  <c r="X113" i="1"/>
  <c r="V113" i="1"/>
  <c r="Q113" i="1"/>
  <c r="Q16" i="1"/>
  <c r="X16" i="1"/>
  <c r="V17" i="1"/>
  <c r="X21" i="1"/>
  <c r="V21" i="1"/>
  <c r="X27" i="1"/>
  <c r="V44" i="1"/>
  <c r="S44" i="1"/>
  <c r="X14" i="1"/>
  <c r="V14" i="1"/>
  <c r="Q14" i="1"/>
  <c r="V47" i="1"/>
  <c r="S47" i="1"/>
  <c r="X64" i="1"/>
  <c r="V64" i="1"/>
  <c r="Q64" i="1"/>
  <c r="Q87" i="1"/>
  <c r="X87" i="1"/>
  <c r="V87" i="1"/>
  <c r="Q182" i="1"/>
  <c r="X182" i="1"/>
  <c r="V31" i="1"/>
  <c r="S31" i="1"/>
  <c r="X41" i="1"/>
  <c r="Q49" i="1"/>
  <c r="X49" i="1"/>
  <c r="V49" i="1"/>
  <c r="X54" i="1"/>
  <c r="V54" i="1"/>
  <c r="Q54" i="1"/>
  <c r="S55" i="1"/>
  <c r="V55" i="1"/>
  <c r="Q67" i="1"/>
  <c r="X67" i="1"/>
  <c r="X44" i="1"/>
  <c r="Q44" i="1"/>
  <c r="Q128" i="1"/>
  <c r="X128" i="1"/>
  <c r="X18" i="1"/>
  <c r="V18" i="1"/>
  <c r="Q18" i="1"/>
  <c r="V11" i="1"/>
  <c r="X85" i="1"/>
  <c r="V85" i="1"/>
  <c r="Q85" i="1"/>
  <c r="X10" i="1"/>
  <c r="V10" i="1"/>
  <c r="Q10" i="1"/>
  <c r="V19" i="1"/>
  <c r="Q47" i="1"/>
  <c r="X47" i="1"/>
  <c r="Q73" i="1"/>
  <c r="V73" i="1"/>
  <c r="X73" i="1"/>
  <c r="Q97" i="1"/>
  <c r="X97" i="1"/>
  <c r="V97" i="1"/>
  <c r="X189" i="1"/>
  <c r="Q189" i="1"/>
  <c r="S46" i="1"/>
  <c r="V46" i="1"/>
  <c r="Q59" i="1"/>
  <c r="X59" i="1"/>
  <c r="X11" i="1"/>
  <c r="Q37" i="1"/>
  <c r="X37" i="1"/>
  <c r="V37" i="1"/>
  <c r="V57" i="1"/>
  <c r="X57" i="1"/>
  <c r="Q57" i="1"/>
  <c r="Q80" i="1"/>
  <c r="X80" i="1"/>
  <c r="Q65" i="1"/>
  <c r="X65" i="1"/>
  <c r="V65" i="1"/>
  <c r="Q75" i="1"/>
  <c r="X75" i="1"/>
  <c r="V75" i="1"/>
  <c r="V7" i="1"/>
  <c r="Q17" i="1"/>
  <c r="X7" i="1"/>
  <c r="X19" i="1"/>
  <c r="V25" i="1"/>
  <c r="X25" i="1"/>
  <c r="V33" i="1"/>
  <c r="X38" i="1"/>
  <c r="V38" i="1"/>
  <c r="V56" i="1"/>
  <c r="S56" i="1"/>
  <c r="X60" i="1"/>
  <c r="V60" i="1"/>
  <c r="Q60" i="1"/>
  <c r="V68" i="1"/>
  <c r="Q68" i="1"/>
  <c r="X68" i="1"/>
  <c r="Q104" i="1"/>
  <c r="X104" i="1"/>
  <c r="V104" i="1"/>
  <c r="X165" i="1"/>
  <c r="Q165" i="1"/>
  <c r="S30" i="1"/>
  <c r="V30" i="1"/>
  <c r="Q8" i="1"/>
  <c r="X8" i="1"/>
  <c r="Q20" i="1"/>
  <c r="X20" i="1"/>
  <c r="S23" i="1"/>
  <c r="V23" i="1"/>
  <c r="X89" i="1"/>
  <c r="V89" i="1"/>
  <c r="Q89" i="1"/>
  <c r="X156" i="1"/>
  <c r="Q156" i="1"/>
  <c r="V32" i="1"/>
  <c r="X32" i="1"/>
  <c r="Q32" i="1"/>
  <c r="Q39" i="1"/>
  <c r="X39" i="1"/>
  <c r="Q12" i="1"/>
  <c r="X12" i="1"/>
  <c r="X33" i="1"/>
  <c r="S40" i="1"/>
  <c r="V43" i="1"/>
  <c r="V129" i="1"/>
  <c r="X129" i="1"/>
  <c r="Q129" i="1"/>
  <c r="Q25" i="1"/>
  <c r="V34" i="1"/>
  <c r="Q34" i="1"/>
  <c r="Q38" i="1"/>
  <c r="X45" i="1"/>
  <c r="V45" i="1"/>
  <c r="Q45" i="1"/>
  <c r="V147" i="1"/>
  <c r="S147" i="1"/>
  <c r="X163" i="1"/>
  <c r="V163" i="1"/>
  <c r="Q163" i="1"/>
  <c r="X177" i="1"/>
  <c r="Q177" i="1"/>
  <c r="X187" i="1"/>
  <c r="V187" i="1"/>
  <c r="Q187" i="1"/>
  <c r="X201" i="1"/>
  <c r="Q201" i="1"/>
  <c r="V213" i="1"/>
  <c r="S213" i="1"/>
  <c r="X227" i="1"/>
  <c r="V227" i="1"/>
  <c r="Q227" i="1"/>
  <c r="X239" i="1"/>
  <c r="Q239" i="1"/>
  <c r="V52" i="1"/>
  <c r="V70" i="1"/>
  <c r="Q79" i="1"/>
  <c r="X79" i="1"/>
  <c r="V80" i="1"/>
  <c r="X83" i="1"/>
  <c r="V91" i="1"/>
  <c r="V115" i="1"/>
  <c r="V118" i="1"/>
  <c r="X122" i="1"/>
  <c r="V124" i="1"/>
  <c r="V135" i="1"/>
  <c r="S135" i="1"/>
  <c r="X136" i="1"/>
  <c r="X153" i="1"/>
  <c r="Q153" i="1"/>
  <c r="V159" i="1"/>
  <c r="V183" i="1"/>
  <c r="Q127" i="1"/>
  <c r="X127" i="1"/>
  <c r="X30" i="1"/>
  <c r="X46" i="1"/>
  <c r="X52" i="1"/>
  <c r="X55" i="1"/>
  <c r="X70" i="1"/>
  <c r="S72" i="1"/>
  <c r="Q77" i="1"/>
  <c r="Q94" i="1"/>
  <c r="Q96" i="1"/>
  <c r="V102" i="1"/>
  <c r="Q109" i="1"/>
  <c r="Q111" i="1"/>
  <c r="X111" i="1"/>
  <c r="X124" i="1"/>
  <c r="V128" i="1"/>
  <c r="X140" i="1"/>
  <c r="X144" i="1"/>
  <c r="Q149" i="1"/>
  <c r="Q151" i="1"/>
  <c r="X151" i="1"/>
  <c r="S156" i="1"/>
  <c r="V156" i="1"/>
  <c r="Q158" i="1"/>
  <c r="X158" i="1"/>
  <c r="V175" i="1"/>
  <c r="S175" i="1"/>
  <c r="V199" i="1"/>
  <c r="S199" i="1"/>
  <c r="V205" i="1"/>
  <c r="S205" i="1"/>
  <c r="X231" i="1"/>
  <c r="Q231" i="1"/>
  <c r="Q103" i="1"/>
  <c r="X103" i="1"/>
  <c r="Q119" i="1"/>
  <c r="X119" i="1"/>
  <c r="Q125" i="1"/>
  <c r="X125" i="1"/>
  <c r="V125" i="1"/>
  <c r="X169" i="1"/>
  <c r="V169" i="1"/>
  <c r="Q169" i="1"/>
  <c r="V171" i="1"/>
  <c r="X193" i="1"/>
  <c r="V193" i="1"/>
  <c r="Q193" i="1"/>
  <c r="V195" i="1"/>
  <c r="X213" i="1"/>
  <c r="Q213" i="1"/>
  <c r="X225" i="1"/>
  <c r="Q225" i="1"/>
  <c r="V225" i="1"/>
  <c r="V94" i="1"/>
  <c r="V122" i="1"/>
  <c r="S122" i="1"/>
  <c r="V127" i="1"/>
  <c r="V181" i="1"/>
  <c r="S181" i="1"/>
  <c r="X245" i="1"/>
  <c r="Q245" i="1"/>
  <c r="X251" i="1"/>
  <c r="V251" i="1"/>
  <c r="Q251" i="1"/>
  <c r="V77" i="1"/>
  <c r="V109" i="1"/>
  <c r="V149" i="1"/>
  <c r="V157" i="1"/>
  <c r="S157" i="1"/>
  <c r="Q167" i="1"/>
  <c r="X167" i="1"/>
  <c r="V167" i="1"/>
  <c r="Q172" i="1"/>
  <c r="V172" i="1"/>
  <c r="V173" i="1"/>
  <c r="S173" i="1"/>
  <c r="Q175" i="1"/>
  <c r="X175" i="1"/>
  <c r="V177" i="1"/>
  <c r="Q191" i="1"/>
  <c r="X191" i="1"/>
  <c r="V191" i="1"/>
  <c r="Q196" i="1"/>
  <c r="V196" i="1"/>
  <c r="V197" i="1"/>
  <c r="S197" i="1"/>
  <c r="Q199" i="1"/>
  <c r="X199" i="1"/>
  <c r="V201" i="1"/>
  <c r="V67" i="1"/>
  <c r="S71" i="1"/>
  <c r="Q76" i="1"/>
  <c r="Q81" i="1"/>
  <c r="Q108" i="1"/>
  <c r="Q117" i="1"/>
  <c r="V165" i="1"/>
  <c r="S165" i="1"/>
  <c r="X170" i="1"/>
  <c r="Q170" i="1"/>
  <c r="X178" i="1"/>
  <c r="V178" i="1"/>
  <c r="Q178" i="1"/>
  <c r="V189" i="1"/>
  <c r="S189" i="1"/>
  <c r="X194" i="1"/>
  <c r="Q194" i="1"/>
  <c r="Q208" i="1"/>
  <c r="X208" i="1"/>
  <c r="X88" i="1"/>
  <c r="Q88" i="1"/>
  <c r="Q93" i="1"/>
  <c r="Q95" i="1"/>
  <c r="X95" i="1"/>
  <c r="X112" i="1"/>
  <c r="Q112" i="1"/>
  <c r="X126" i="1"/>
  <c r="V126" i="1"/>
  <c r="V143" i="1"/>
  <c r="X147" i="1"/>
  <c r="X249" i="1"/>
  <c r="V249" i="1"/>
  <c r="V63" i="1"/>
  <c r="X63" i="1"/>
  <c r="V131" i="1"/>
  <c r="X135" i="1"/>
  <c r="X139" i="1"/>
  <c r="X143" i="1"/>
  <c r="X172" i="1"/>
  <c r="X196" i="1"/>
  <c r="Q223" i="1"/>
  <c r="X223" i="1"/>
  <c r="V103" i="1"/>
  <c r="X71" i="1"/>
  <c r="Q78" i="1"/>
  <c r="X91" i="1"/>
  <c r="S95" i="1"/>
  <c r="V108" i="1"/>
  <c r="S110" i="1"/>
  <c r="X115" i="1"/>
  <c r="V117" i="1"/>
  <c r="Q126" i="1"/>
  <c r="S128" i="1"/>
  <c r="X131" i="1"/>
  <c r="V133" i="1"/>
  <c r="V141" i="1"/>
  <c r="X159" i="1"/>
  <c r="V182" i="1"/>
  <c r="X183" i="1"/>
  <c r="V208" i="1"/>
  <c r="V239" i="1"/>
  <c r="Q249" i="1"/>
  <c r="S86" i="1"/>
  <c r="V96" i="1"/>
  <c r="S27" i="1"/>
  <c r="V76" i="1"/>
  <c r="X81" i="1"/>
  <c r="S88" i="1"/>
  <c r="S112" i="1"/>
  <c r="Q118" i="1"/>
  <c r="X118" i="1"/>
  <c r="S120" i="1"/>
  <c r="S155" i="1"/>
  <c r="V155" i="1"/>
  <c r="V158" i="1"/>
  <c r="S158" i="1"/>
  <c r="Q160" i="1"/>
  <c r="X160" i="1"/>
  <c r="V170" i="1"/>
  <c r="Q184" i="1"/>
  <c r="X184" i="1"/>
  <c r="V194" i="1"/>
  <c r="V203" i="1"/>
  <c r="Q203" i="1"/>
  <c r="Q206" i="1"/>
  <c r="X206" i="1"/>
  <c r="V206" i="1"/>
  <c r="V207" i="1"/>
  <c r="S207" i="1"/>
  <c r="X218" i="1"/>
  <c r="V218" i="1"/>
  <c r="Q218" i="1"/>
  <c r="V50" i="1"/>
  <c r="V93" i="1"/>
  <c r="V98" i="1"/>
  <c r="Q102" i="1"/>
  <c r="V119" i="1"/>
  <c r="X234" i="1"/>
  <c r="X237" i="1"/>
  <c r="Q237" i="1"/>
  <c r="S248" i="1"/>
  <c r="V248" i="1"/>
  <c r="V132" i="1"/>
  <c r="V144" i="1"/>
  <c r="X155" i="1"/>
  <c r="V162" i="1"/>
  <c r="V186" i="1"/>
  <c r="V210" i="1"/>
  <c r="S229" i="1"/>
  <c r="V238" i="1"/>
  <c r="S238" i="1"/>
  <c r="S239" i="1"/>
  <c r="V223" i="1"/>
  <c r="Q230" i="1"/>
  <c r="X230" i="1"/>
  <c r="V140" i="1"/>
  <c r="V152" i="1"/>
  <c r="X180" i="1"/>
  <c r="Q180" i="1"/>
  <c r="Q202" i="1"/>
  <c r="X204" i="1"/>
  <c r="Q204" i="1"/>
  <c r="Q211" i="1"/>
  <c r="Q217" i="1"/>
  <c r="V220" i="1"/>
  <c r="Q226" i="1"/>
  <c r="X228" i="1"/>
  <c r="Q228" i="1"/>
  <c r="X238" i="1"/>
  <c r="Q238" i="1"/>
  <c r="Q246" i="1"/>
  <c r="V247" i="1"/>
  <c r="Q250" i="1"/>
  <c r="X252" i="1"/>
  <c r="Q252" i="1"/>
  <c r="V231" i="1"/>
  <c r="X173" i="1"/>
  <c r="Q173" i="1"/>
  <c r="X197" i="1"/>
  <c r="Q197" i="1"/>
  <c r="V215" i="1"/>
  <c r="X221" i="1"/>
  <c r="Q221" i="1"/>
  <c r="V245" i="1"/>
  <c r="S245" i="1"/>
  <c r="X248" i="1"/>
  <c r="X166" i="1"/>
  <c r="Q166" i="1"/>
  <c r="X190" i="1"/>
  <c r="Q190" i="1"/>
  <c r="V211" i="1"/>
  <c r="X214" i="1"/>
  <c r="Q214" i="1"/>
  <c r="X215" i="1"/>
  <c r="V217" i="1"/>
  <c r="V230" i="1"/>
  <c r="Q232" i="1"/>
  <c r="S132" i="1"/>
  <c r="V136" i="1"/>
  <c r="S144" i="1"/>
  <c r="V148" i="1"/>
  <c r="V180" i="1"/>
  <c r="V202" i="1"/>
  <c r="V204" i="1"/>
  <c r="V226" i="1"/>
  <c r="V228" i="1"/>
  <c r="Q236" i="1"/>
  <c r="X240" i="1"/>
  <c r="V244" i="1"/>
  <c r="V250" i="1"/>
  <c r="V252" i="1"/>
  <c r="Q157" i="1"/>
  <c r="S176" i="1"/>
  <c r="V176" i="1"/>
  <c r="S200" i="1"/>
  <c r="V200" i="1"/>
  <c r="S221" i="1"/>
  <c r="S223" i="1"/>
  <c r="S224" i="1"/>
  <c r="V224" i="1"/>
  <c r="X241" i="1"/>
  <c r="Q241" i="1"/>
  <c r="X242" i="1"/>
  <c r="X244" i="1"/>
  <c r="U5" i="1" l="1"/>
  <c r="U3" i="1" s="1"/>
  <c r="P5" i="1"/>
  <c r="N5" i="1"/>
  <c r="O5" i="1" s="1"/>
  <c r="M5" i="1"/>
  <c r="L5" i="1"/>
  <c r="K5" i="1"/>
  <c r="J5" i="1"/>
  <c r="I5" i="1"/>
  <c r="H5" i="1"/>
  <c r="R5" i="1" s="1"/>
  <c r="G5" i="1"/>
  <c r="F5" i="1"/>
  <c r="E5" i="1"/>
  <c r="D5" i="1"/>
  <c r="C5" i="1"/>
  <c r="U6" i="1"/>
  <c r="P6" i="1"/>
  <c r="N6" i="1"/>
  <c r="O6" i="1" s="1"/>
  <c r="X6" i="1" s="1"/>
  <c r="M6" i="1"/>
  <c r="L6" i="1"/>
  <c r="K6" i="1"/>
  <c r="J6" i="1"/>
  <c r="I6" i="1"/>
  <c r="H6" i="1"/>
  <c r="R6" i="1" s="1"/>
  <c r="G6" i="1"/>
  <c r="F6" i="1"/>
  <c r="E6" i="1"/>
  <c r="D6" i="1"/>
  <c r="C6" i="1"/>
  <c r="R3" i="1" l="1"/>
  <c r="Q6" i="1"/>
  <c r="V6" i="1"/>
  <c r="S6" i="1"/>
  <c r="V5" i="1"/>
  <c r="V3" i="1" s="1"/>
  <c r="S5" i="1"/>
  <c r="S3" i="1" s="1"/>
  <c r="X5" i="1"/>
  <c r="X3" i="1" s="1"/>
  <c r="Q5" i="1"/>
  <c r="Q3" i="1" s="1"/>
  <c r="Z3" i="1" l="1"/>
  <c r="I5" i="20" l="1"/>
</calcChain>
</file>

<file path=xl/sharedStrings.xml><?xml version="1.0" encoding="utf-8"?>
<sst xmlns="http://schemas.openxmlformats.org/spreadsheetml/2006/main" count="7349" uniqueCount="1608">
  <si>
    <t>Settlement AMT (KRW)</t>
    <phoneticPr fontId="6" type="noConversion"/>
  </si>
  <si>
    <t>Copy-Paste</t>
    <phoneticPr fontId="6" type="noConversion"/>
  </si>
  <si>
    <t>No</t>
    <phoneticPr fontId="7" type="noConversion"/>
  </si>
  <si>
    <t>POL</t>
    <phoneticPr fontId="6" type="noConversion"/>
  </si>
  <si>
    <t>ADD DT</t>
    <phoneticPr fontId="7" type="noConversion"/>
  </si>
  <si>
    <t>MBL</t>
    <phoneticPr fontId="7" type="noConversion"/>
  </si>
  <si>
    <t>HBL</t>
    <phoneticPr fontId="7" type="noConversion"/>
  </si>
  <si>
    <t>CNEE Name</t>
    <phoneticPr fontId="7" type="noConversion"/>
  </si>
  <si>
    <t>Clearance Type</t>
    <phoneticPr fontId="7" type="noConversion"/>
  </si>
  <si>
    <t>INVOICE
VALUE</t>
    <phoneticPr fontId="7" type="noConversion"/>
  </si>
  <si>
    <t>Shipper</t>
    <phoneticPr fontId="6" type="noConversion"/>
  </si>
  <si>
    <t>PKG</t>
    <phoneticPr fontId="7" type="noConversion"/>
  </si>
  <si>
    <t>G.WT</t>
    <phoneticPr fontId="7" type="noConversion"/>
  </si>
  <si>
    <t>V.WT</t>
    <phoneticPr fontId="7" type="noConversion"/>
  </si>
  <si>
    <t>C.WT</t>
    <phoneticPr fontId="7" type="noConversion"/>
  </si>
  <si>
    <t>Ceiling</t>
    <phoneticPr fontId="6" type="noConversion"/>
  </si>
  <si>
    <t>AFT</t>
    <phoneticPr fontId="6" type="noConversion"/>
  </si>
  <si>
    <t>화물 택배
비용
GTS/대신</t>
    <phoneticPr fontId="7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</si>
  <si>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7" type="noConversion"/>
  </si>
  <si>
    <t>Total
AMT</t>
    <phoneticPr fontId="7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</si>
  <si>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</si>
  <si>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</si>
  <si>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</si>
  <si>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</si>
  <si>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</si>
  <si>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</si>
  <si>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</si>
  <si>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</si>
  <si>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</si>
  <si>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</si>
  <si>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</si>
  <si>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</si>
  <si>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</si>
  <si>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</si>
  <si>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</si>
  <si>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</si>
  <si>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</si>
  <si>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</si>
  <si>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</si>
  <si>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</si>
  <si>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</si>
  <si>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</si>
  <si>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</si>
  <si>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6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</si>
  <si>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</si>
  <si>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</si>
  <si>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</si>
  <si>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</si>
  <si>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</si>
  <si>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</si>
  <si>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</si>
  <si>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</si>
  <si>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목록(Manifest)</t>
  </si>
  <si>
    <t>완료</t>
  </si>
  <si>
    <t>EXW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</si>
  <si>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</si>
  <si>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</si>
  <si>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</si>
  <si>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</si>
  <si>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</si>
  <si>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</si>
  <si>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</si>
  <si>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6" type="noConversion"/>
  </si>
  <si>
    <t>Value</t>
    <phoneticPr fontId="6" type="noConversion"/>
  </si>
  <si>
    <t>일반</t>
    <phoneticPr fontId="6" type="noConversion"/>
  </si>
  <si>
    <t>목록</t>
    <phoneticPr fontId="6" type="noConversion"/>
  </si>
  <si>
    <t>목록취하(허용배제,Manifest-Drop)</t>
    <phoneticPr fontId="6" type="noConversion"/>
  </si>
  <si>
    <t>사업자</t>
    <phoneticPr fontId="6" type="noConversion"/>
  </si>
  <si>
    <t>상품가격/구간</t>
    <phoneticPr fontId="6" type="noConversion"/>
  </si>
  <si>
    <t>관우회 창고 비용 (HAWB)</t>
    <phoneticPr fontId="6" type="noConversion"/>
  </si>
  <si>
    <t>비고</t>
    <phoneticPr fontId="6" type="noConversion"/>
  </si>
  <si>
    <t>TV만 적용</t>
    <phoneticPr fontId="6" type="noConversion"/>
  </si>
  <si>
    <t>TV + 고가 화물 모두 적용</t>
    <phoneticPr fontId="6" type="noConversion"/>
  </si>
  <si>
    <t>Lastmile charge</t>
    <phoneticPr fontId="6" type="noConversion"/>
  </si>
  <si>
    <t>금액</t>
    <phoneticPr fontId="6" type="noConversion"/>
  </si>
  <si>
    <t>Base AFT</t>
    <phoneticPr fontId="6" type="noConversion"/>
  </si>
  <si>
    <t>Kg</t>
    <phoneticPr fontId="6" type="noConversion"/>
  </si>
  <si>
    <t>Add AFT</t>
    <phoneticPr fontId="6" type="noConversion"/>
  </si>
  <si>
    <t>3PL</t>
    <phoneticPr fontId="6" type="noConversion"/>
  </si>
  <si>
    <t>국내택배
운송장번호</t>
    <phoneticPr fontId="7" type="noConversion"/>
  </si>
  <si>
    <t>AFT
(KRW)</t>
    <phoneticPr fontId="6" type="noConversion"/>
  </si>
  <si>
    <t>TO</t>
    <phoneticPr fontId="21" type="noConversion"/>
  </si>
  <si>
    <t>FROM</t>
    <phoneticPr fontId="21" type="noConversion"/>
  </si>
  <si>
    <t>[ 영세율 ]</t>
    <phoneticPr fontId="21" type="noConversion"/>
  </si>
  <si>
    <t>DESC.</t>
    <phoneticPr fontId="21" type="noConversion"/>
  </si>
  <si>
    <t>Quantity</t>
    <phoneticPr fontId="21" type="noConversion"/>
  </si>
  <si>
    <t>Weight</t>
    <phoneticPr fontId="21" type="noConversion"/>
  </si>
  <si>
    <t>요율</t>
    <phoneticPr fontId="21" type="noConversion"/>
  </si>
  <si>
    <t>TOTAL
 (KRW)</t>
    <phoneticPr fontId="21" type="noConversion"/>
  </si>
  <si>
    <t>TOTAL</t>
    <phoneticPr fontId="21" type="noConversion"/>
  </si>
  <si>
    <t>MDM</t>
    <phoneticPr fontId="21" type="noConversion"/>
  </si>
  <si>
    <t>LX Pantos Logistics.co. Ltd
LG Gwanghwamoon B/D 4F,
58 Saemunana-ro, Jongno-gu 
Seoul 150-876 // TEL : 82-2-3771-2114</t>
    <phoneticPr fontId="22" type="noConversion"/>
  </si>
  <si>
    <t>택배사</t>
    <phoneticPr fontId="6" type="noConversion"/>
  </si>
  <si>
    <t>중량화물 비용</t>
    <phoneticPr fontId="6" type="noConversion"/>
  </si>
  <si>
    <t>식물검역(Plants Inspection)</t>
  </si>
  <si>
    <r>
      <rPr>
        <b/>
        <sz val="10"/>
        <rFont val="맑은 고딕"/>
        <family val="3"/>
        <charset val="129"/>
      </rPr>
      <t>일반통관</t>
    </r>
    <r>
      <rPr>
        <b/>
        <sz val="10"/>
        <rFont val="Calibri"/>
        <family val="3"/>
      </rPr>
      <t xml:space="preserve">
</t>
    </r>
    <r>
      <rPr>
        <b/>
        <sz val="10"/>
        <rFont val="맑은 고딕"/>
        <family val="3"/>
        <charset val="129"/>
      </rPr>
      <t>개인</t>
    </r>
    <r>
      <rPr>
        <b/>
        <sz val="10"/>
        <rFont val="Calibri"/>
        <family val="3"/>
      </rPr>
      <t xml:space="preserve"> </t>
    </r>
    <r>
      <rPr>
        <b/>
        <sz val="10"/>
        <rFont val="맑은 고딕"/>
        <family val="3"/>
        <charset val="129"/>
      </rPr>
      <t>미청구</t>
    </r>
    <r>
      <rPr>
        <b/>
        <sz val="10"/>
        <rFont val="Calibri"/>
        <family val="3"/>
      </rPr>
      <t xml:space="preserve">
</t>
    </r>
    <r>
      <rPr>
        <b/>
        <sz val="10"/>
        <rFont val="맑은 고딕"/>
        <family val="3"/>
        <charset val="129"/>
      </rPr>
      <t>사업자</t>
    </r>
    <r>
      <rPr>
        <b/>
        <sz val="10"/>
        <rFont val="Calibri"/>
        <family val="3"/>
      </rPr>
      <t xml:space="preserve"> 10,000</t>
    </r>
    <phoneticPr fontId="6" type="noConversion"/>
  </si>
  <si>
    <t>YVR</t>
  </si>
  <si>
    <t>YVR</t>
    <phoneticPr fontId="6" type="noConversion"/>
  </si>
  <si>
    <t>Departure</t>
    <phoneticPr fontId="6" type="noConversion"/>
  </si>
  <si>
    <t>KRW 2,000</t>
    <phoneticPr fontId="6" type="noConversion"/>
  </si>
  <si>
    <t xml:space="preserve">- Overweight
 . 2.1-5KG : KRW 600
  . 5-10KG : KRW 1,200
  . 10-20KG : KRW 4,500
  . 20-25KG : KRW 11,000
  . 25-30KG : KRW 15,000  </t>
    <phoneticPr fontId="7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</si>
  <si>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KRW 3,00</t>
    </r>
    <r>
      <rPr>
        <b/>
        <sz val="10"/>
        <rFont val="Calibri"/>
        <family val="3"/>
        <charset val="129"/>
      </rPr>
      <t>0</t>
    </r>
    <phoneticPr fontId="7" type="noConversion"/>
  </si>
  <si>
    <t>동물검역(Animal Inspection)</t>
    <phoneticPr fontId="6" type="noConversion"/>
  </si>
  <si>
    <t>CA</t>
    <phoneticPr fontId="21" type="noConversion"/>
  </si>
  <si>
    <t>식물검역(Plants Inspection)</t>
    <phoneticPr fontId="6" type="noConversion"/>
  </si>
  <si>
    <t>KSC GLOBAL TRADING LTD</t>
  </si>
  <si>
    <t>AC063</t>
  </si>
  <si>
    <t>AIR CANADA</t>
  </si>
  <si>
    <t>PANTOS LOGISTICS CANADA INC</t>
  </si>
  <si>
    <t>우체국</t>
  </si>
  <si>
    <t>2256639</t>
  </si>
  <si>
    <t>6,650+(O5-0.5)/0.5*2000</t>
    <phoneticPr fontId="6" type="noConversion"/>
  </si>
  <si>
    <t>12251</t>
  </si>
  <si>
    <t>식품검역(Food Inspection)</t>
    <phoneticPr fontId="6" type="noConversion"/>
  </si>
  <si>
    <r>
      <rPr>
        <b/>
        <sz val="10"/>
        <rFont val="맑은 고딕"/>
        <family val="3"/>
        <charset val="129"/>
      </rPr>
      <t>제주도</t>
    </r>
    <r>
      <rPr>
        <b/>
        <sz val="10"/>
        <rFont val="Calibri"/>
        <family val="3"/>
      </rPr>
      <t xml:space="preserve"> </t>
    </r>
    <r>
      <rPr>
        <b/>
        <sz val="10"/>
        <rFont val="맑은 고딕"/>
        <family val="3"/>
        <charset val="129"/>
      </rPr>
      <t>비용 없음</t>
    </r>
    <phoneticPr fontId="6" type="noConversion"/>
  </si>
  <si>
    <t>SHIPPER</t>
    <phoneticPr fontId="6" type="noConversion"/>
  </si>
  <si>
    <t>HAWB</t>
    <phoneticPr fontId="6" type="noConversion"/>
  </si>
  <si>
    <t>TYPE</t>
    <phoneticPr fontId="6" type="noConversion"/>
  </si>
  <si>
    <t>단위</t>
    <phoneticPr fontId="6" type="noConversion"/>
  </si>
  <si>
    <t>TOTAL (KRW)</t>
    <phoneticPr fontId="6" type="noConversion"/>
  </si>
  <si>
    <t>안인자</t>
  </si>
  <si>
    <t>KSC GLOBAL TRADING LTD
6943 197 St  Langley BC V2Y 0C6 Canada</t>
    <phoneticPr fontId="21" type="noConversion"/>
  </si>
  <si>
    <t>42965</t>
  </si>
  <si>
    <t>김미라</t>
  </si>
  <si>
    <t>01036810201</t>
  </si>
  <si>
    <t>24464</t>
  </si>
  <si>
    <t>오희경</t>
  </si>
  <si>
    <t>01066990002</t>
  </si>
  <si>
    <t>42002</t>
  </si>
  <si>
    <t>01032844651</t>
  </si>
  <si>
    <t>06274</t>
  </si>
  <si>
    <t>15010</t>
  </si>
  <si>
    <t>46765</t>
  </si>
  <si>
    <t>남혜정</t>
  </si>
  <si>
    <t>01037995572</t>
  </si>
  <si>
    <t>04124</t>
  </si>
  <si>
    <t>김경자</t>
  </si>
  <si>
    <t>김은주</t>
  </si>
  <si>
    <t>박지영</t>
  </si>
  <si>
    <t>김선미</t>
  </si>
  <si>
    <t>62062</t>
  </si>
  <si>
    <t>10450</t>
  </si>
  <si>
    <t>박재기</t>
  </si>
  <si>
    <t>01090256092</t>
  </si>
  <si>
    <t>03912</t>
  </si>
  <si>
    <t>2025-09-04</t>
  </si>
  <si>
    <t>01477086516</t>
  </si>
  <si>
    <t>PUS250142723</t>
  </si>
  <si>
    <t>황정현</t>
  </si>
  <si>
    <t>01091188001</t>
  </si>
  <si>
    <t>35245</t>
  </si>
  <si>
    <t>6094373013160</t>
  </si>
  <si>
    <t>898</t>
  </si>
  <si>
    <t>PUS250142695</t>
  </si>
  <si>
    <t>남윤주</t>
  </si>
  <si>
    <t>01074960448</t>
  </si>
  <si>
    <t>18463</t>
  </si>
  <si>
    <t>6094373013132</t>
  </si>
  <si>
    <t>870</t>
  </si>
  <si>
    <t>PUS250142694</t>
  </si>
  <si>
    <t>김영걸</t>
  </si>
  <si>
    <t>01040408679</t>
  </si>
  <si>
    <t>08725</t>
  </si>
  <si>
    <t>6094373013131</t>
  </si>
  <si>
    <t>869</t>
  </si>
  <si>
    <t>PUS250142698</t>
  </si>
  <si>
    <t>박애자</t>
  </si>
  <si>
    <t>01092656608</t>
  </si>
  <si>
    <t>6094373013135</t>
  </si>
  <si>
    <t>873</t>
  </si>
  <si>
    <t>PUS250142700</t>
  </si>
  <si>
    <t>백경민</t>
  </si>
  <si>
    <t>01029641222</t>
  </si>
  <si>
    <t>38827</t>
  </si>
  <si>
    <t>6094373013137</t>
  </si>
  <si>
    <t>875</t>
  </si>
  <si>
    <t>PUS250142709</t>
  </si>
  <si>
    <t>이준오</t>
  </si>
  <si>
    <t>01031539559</t>
  </si>
  <si>
    <t>42740</t>
  </si>
  <si>
    <t>6094373013146</t>
  </si>
  <si>
    <t>884</t>
  </si>
  <si>
    <t>PUS250142707</t>
  </si>
  <si>
    <t>이은비</t>
  </si>
  <si>
    <t>01041861036</t>
  </si>
  <si>
    <t>06372</t>
  </si>
  <si>
    <t>6094373013144</t>
  </si>
  <si>
    <t>882</t>
  </si>
  <si>
    <t>PUS250142722</t>
  </si>
  <si>
    <t>홍성언</t>
  </si>
  <si>
    <t>01024404351</t>
  </si>
  <si>
    <t>05376</t>
  </si>
  <si>
    <t>6094373013159</t>
  </si>
  <si>
    <t>897</t>
  </si>
  <si>
    <t>PUS250142690</t>
  </si>
  <si>
    <t>권소연</t>
  </si>
  <si>
    <t>01048258536</t>
  </si>
  <si>
    <t>47289</t>
  </si>
  <si>
    <t>6094373013127</t>
  </si>
  <si>
    <t>865</t>
  </si>
  <si>
    <t>PUS250142701</t>
  </si>
  <si>
    <t>서대원</t>
  </si>
  <si>
    <t>01052867514</t>
  </si>
  <si>
    <t>28771</t>
  </si>
  <si>
    <t>6094373013138</t>
  </si>
  <si>
    <t>876</t>
  </si>
  <si>
    <t>PUS250142692</t>
  </si>
  <si>
    <t>6094373013129</t>
  </si>
  <si>
    <t>867</t>
  </si>
  <si>
    <t>PUS250142712</t>
  </si>
  <si>
    <t>정민경</t>
  </si>
  <si>
    <t>01027961390</t>
  </si>
  <si>
    <t>08289</t>
  </si>
  <si>
    <t>6094373013149</t>
  </si>
  <si>
    <t>887</t>
  </si>
  <si>
    <t>PUS250142697</t>
  </si>
  <si>
    <t>박소영</t>
  </si>
  <si>
    <t>01066986637</t>
  </si>
  <si>
    <t>05232</t>
  </si>
  <si>
    <t>6094373013134</t>
  </si>
  <si>
    <t>872</t>
  </si>
  <si>
    <t>PUS250142714</t>
  </si>
  <si>
    <t>정인성</t>
  </si>
  <si>
    <t>01086385343</t>
  </si>
  <si>
    <t>59775</t>
  </si>
  <si>
    <t>반입예정정보재전송</t>
  </si>
  <si>
    <t>6094373013151</t>
  </si>
  <si>
    <t>889</t>
  </si>
  <si>
    <t>PUS250142693</t>
  </si>
  <si>
    <t>김성태</t>
  </si>
  <si>
    <t>01054650491</t>
  </si>
  <si>
    <t>16503</t>
  </si>
  <si>
    <t>6094373013130</t>
  </si>
  <si>
    <t>868</t>
  </si>
  <si>
    <t>PUS250142720</t>
  </si>
  <si>
    <t>최용선</t>
  </si>
  <si>
    <t>01035045300</t>
  </si>
  <si>
    <t>57392</t>
  </si>
  <si>
    <t>6094373013157</t>
  </si>
  <si>
    <t>895</t>
  </si>
  <si>
    <t>PUS250142702</t>
  </si>
  <si>
    <t>손애숙</t>
  </si>
  <si>
    <t>01063561919</t>
  </si>
  <si>
    <t>13503</t>
  </si>
  <si>
    <t>6094373013139</t>
  </si>
  <si>
    <t>877</t>
  </si>
  <si>
    <t>PUS250142686</t>
  </si>
  <si>
    <t>심성환</t>
  </si>
  <si>
    <t>01086686960</t>
  </si>
  <si>
    <t>17766</t>
  </si>
  <si>
    <t>6094373013123</t>
  </si>
  <si>
    <t>861</t>
  </si>
  <si>
    <t>PUS250142696</t>
  </si>
  <si>
    <t>노규수</t>
  </si>
  <si>
    <t>01080108656</t>
  </si>
  <si>
    <t>27496</t>
  </si>
  <si>
    <t>6094373013133</t>
  </si>
  <si>
    <t>871</t>
  </si>
  <si>
    <t>PUS250142708</t>
  </si>
  <si>
    <t>이정희</t>
  </si>
  <si>
    <t>01093777357</t>
  </si>
  <si>
    <t>42908</t>
  </si>
  <si>
    <t>6094373013145</t>
  </si>
  <si>
    <t>883</t>
  </si>
  <si>
    <t>PUS250142721</t>
  </si>
  <si>
    <t>최진용</t>
  </si>
  <si>
    <t>01057665363</t>
  </si>
  <si>
    <t>17732</t>
  </si>
  <si>
    <t>6094373013158</t>
  </si>
  <si>
    <t>896</t>
  </si>
  <si>
    <t>PUS250142706</t>
  </si>
  <si>
    <t>이경림</t>
  </si>
  <si>
    <t>01062596282</t>
  </si>
  <si>
    <t>16214</t>
  </si>
  <si>
    <t>6094373013143</t>
  </si>
  <si>
    <t>881</t>
  </si>
  <si>
    <t>PUS250142717</t>
  </si>
  <si>
    <t>허은영</t>
  </si>
  <si>
    <t>01063321037</t>
  </si>
  <si>
    <t>15813</t>
  </si>
  <si>
    <t>후)수하인정정(조영길)</t>
  </si>
  <si>
    <t>6094373013154</t>
  </si>
  <si>
    <t>892</t>
  </si>
  <si>
    <t>PUS250142699</t>
  </si>
  <si>
    <t>배희진</t>
  </si>
  <si>
    <t>01032062820</t>
  </si>
  <si>
    <t>42078</t>
  </si>
  <si>
    <t>6094373013136</t>
  </si>
  <si>
    <t>874</t>
  </si>
  <si>
    <t>PUS250142704</t>
  </si>
  <si>
    <t>윤영란</t>
  </si>
  <si>
    <t>01027612558</t>
  </si>
  <si>
    <t>14689</t>
  </si>
  <si>
    <t>6094373013141</t>
  </si>
  <si>
    <t>879</t>
  </si>
  <si>
    <t>PUS250142715</t>
  </si>
  <si>
    <t>정지우</t>
  </si>
  <si>
    <t>01064841565</t>
  </si>
  <si>
    <t>18014</t>
  </si>
  <si>
    <t>6094373013152</t>
  </si>
  <si>
    <t>890</t>
  </si>
  <si>
    <t>PUS250142703</t>
  </si>
  <si>
    <t>양대호</t>
  </si>
  <si>
    <t>01052325993</t>
  </si>
  <si>
    <t>12607</t>
  </si>
  <si>
    <t>6094373013140</t>
  </si>
  <si>
    <t>878</t>
  </si>
  <si>
    <t>PUS250142713</t>
  </si>
  <si>
    <t>정선희</t>
  </si>
  <si>
    <t>01092734662</t>
  </si>
  <si>
    <t>32435</t>
  </si>
  <si>
    <t>6094373013150</t>
  </si>
  <si>
    <t>888</t>
  </si>
  <si>
    <t>PUS250142718</t>
  </si>
  <si>
    <t>차은옥</t>
  </si>
  <si>
    <t>01023554968</t>
  </si>
  <si>
    <t>11158</t>
  </si>
  <si>
    <t>6094373013155</t>
  </si>
  <si>
    <t>893</t>
  </si>
  <si>
    <t>PUS250142705</t>
  </si>
  <si>
    <t>윤영철</t>
  </si>
  <si>
    <t>01087729062</t>
  </si>
  <si>
    <t>05506</t>
  </si>
  <si>
    <t>6094373013142</t>
  </si>
  <si>
    <t>880</t>
  </si>
  <si>
    <t>PUS250142691</t>
  </si>
  <si>
    <t>김도용</t>
  </si>
  <si>
    <t>01091760642</t>
  </si>
  <si>
    <t>03490</t>
  </si>
  <si>
    <t>6094373013128</t>
  </si>
  <si>
    <t>866</t>
  </si>
  <si>
    <t>PUS250142711</t>
  </si>
  <si>
    <t>장재필</t>
  </si>
  <si>
    <t>01057353065</t>
  </si>
  <si>
    <t>63517</t>
  </si>
  <si>
    <t>6094373013148</t>
  </si>
  <si>
    <t>886</t>
  </si>
  <si>
    <t>PUS250142719</t>
  </si>
  <si>
    <t>최안희</t>
  </si>
  <si>
    <t>01097963513</t>
  </si>
  <si>
    <t>22634</t>
  </si>
  <si>
    <t>6094373013156</t>
  </si>
  <si>
    <t>894</t>
  </si>
  <si>
    <t>PUS250142687</t>
  </si>
  <si>
    <t>이미진</t>
  </si>
  <si>
    <t>01036003132</t>
  </si>
  <si>
    <t>58006</t>
  </si>
  <si>
    <t>6094373013124</t>
  </si>
  <si>
    <t>862</t>
  </si>
  <si>
    <t>PUS250142689</t>
  </si>
  <si>
    <t>고재희</t>
  </si>
  <si>
    <t>01036596611</t>
  </si>
  <si>
    <t>55092</t>
  </si>
  <si>
    <t>6094373013126</t>
  </si>
  <si>
    <t>864</t>
  </si>
  <si>
    <t>PUS250142688</t>
  </si>
  <si>
    <t>전혜정</t>
  </si>
  <si>
    <t>01049004897</t>
  </si>
  <si>
    <t>42995</t>
  </si>
  <si>
    <t>6094373013125</t>
  </si>
  <si>
    <t>863</t>
  </si>
  <si>
    <t>PUS250142716</t>
  </si>
  <si>
    <t>조민지</t>
  </si>
  <si>
    <t>01083346366</t>
  </si>
  <si>
    <t>51205</t>
  </si>
  <si>
    <t>6094373013153</t>
  </si>
  <si>
    <t>891</t>
  </si>
  <si>
    <t>PUS250142710</t>
  </si>
  <si>
    <t>이희동</t>
  </si>
  <si>
    <t>01062715292</t>
  </si>
  <si>
    <t>06661</t>
  </si>
  <si>
    <t>6094373013147</t>
  </si>
  <si>
    <t>885</t>
  </si>
  <si>
    <t>2025-09-07</t>
  </si>
  <si>
    <t>01477109012</t>
  </si>
  <si>
    <t>PUS250145310</t>
  </si>
  <si>
    <t>박혜진</t>
  </si>
  <si>
    <t>01022009713</t>
  </si>
  <si>
    <t>04500</t>
  </si>
  <si>
    <t>6094373016921</t>
  </si>
  <si>
    <t>910</t>
  </si>
  <si>
    <t>PUS250145324</t>
  </si>
  <si>
    <t>홍성미</t>
  </si>
  <si>
    <t>01024423647</t>
  </si>
  <si>
    <t>04739</t>
  </si>
  <si>
    <t>6094373016935</t>
  </si>
  <si>
    <t>924</t>
  </si>
  <si>
    <t>PUS250145313</t>
  </si>
  <si>
    <t>윤신아</t>
  </si>
  <si>
    <t>01056910500</t>
  </si>
  <si>
    <t>30039</t>
  </si>
  <si>
    <t>6094373016924</t>
  </si>
  <si>
    <t>913</t>
  </si>
  <si>
    <t>PUS250145312</t>
  </si>
  <si>
    <t>유주</t>
  </si>
  <si>
    <t>01089334152</t>
  </si>
  <si>
    <t>63545</t>
  </si>
  <si>
    <t>6094373016923</t>
  </si>
  <si>
    <t>912</t>
  </si>
  <si>
    <t>PUS250145322</t>
  </si>
  <si>
    <t>최서경</t>
  </si>
  <si>
    <t>01055158665</t>
  </si>
  <si>
    <t>49084</t>
  </si>
  <si>
    <t>6094373016933</t>
  </si>
  <si>
    <t>922</t>
  </si>
  <si>
    <t>PUS250145311</t>
  </si>
  <si>
    <t>심혜영</t>
  </si>
  <si>
    <t>01058080856</t>
  </si>
  <si>
    <t>14633</t>
  </si>
  <si>
    <t>6094373016922</t>
  </si>
  <si>
    <t>911</t>
  </si>
  <si>
    <t>PUS250145300</t>
  </si>
  <si>
    <t>김태현</t>
  </si>
  <si>
    <t>01091041686</t>
  </si>
  <si>
    <t>02559</t>
  </si>
  <si>
    <t>6094373016911</t>
  </si>
  <si>
    <t>900</t>
  </si>
  <si>
    <t>PUS250145315</t>
  </si>
  <si>
    <t>이양진</t>
  </si>
  <si>
    <t>01042665480</t>
  </si>
  <si>
    <t>05703</t>
  </si>
  <si>
    <t>6094373016926</t>
  </si>
  <si>
    <t>915</t>
  </si>
  <si>
    <t>PUS250145314</t>
  </si>
  <si>
    <t>이규성</t>
  </si>
  <si>
    <t>01034776718</t>
  </si>
  <si>
    <t>03751</t>
  </si>
  <si>
    <t>6094373016925</t>
  </si>
  <si>
    <t>914</t>
  </si>
  <si>
    <t>PUS250145305</t>
  </si>
  <si>
    <t>김다슬</t>
  </si>
  <si>
    <t>01024561021</t>
  </si>
  <si>
    <t>10111</t>
  </si>
  <si>
    <t>6094373016916</t>
  </si>
  <si>
    <t>905</t>
  </si>
  <si>
    <t>PUS250145316</t>
  </si>
  <si>
    <t>이지원</t>
  </si>
  <si>
    <t>01073228385</t>
  </si>
  <si>
    <t>18443</t>
  </si>
  <si>
    <t>6094373016927</t>
  </si>
  <si>
    <t>916</t>
  </si>
  <si>
    <t>PUS250145321</t>
  </si>
  <si>
    <t>최명애</t>
  </si>
  <si>
    <t>01085228291</t>
  </si>
  <si>
    <t>21543</t>
  </si>
  <si>
    <t>6094373016932</t>
  </si>
  <si>
    <t>921</t>
  </si>
  <si>
    <t>PUS250145323</t>
  </si>
  <si>
    <t>허수현</t>
  </si>
  <si>
    <t>01056177157</t>
  </si>
  <si>
    <t>03116</t>
  </si>
  <si>
    <t>6094373016934</t>
  </si>
  <si>
    <t>923</t>
  </si>
  <si>
    <t>PUS250145307</t>
  </si>
  <si>
    <t>김혜섭</t>
  </si>
  <si>
    <t>01032682203</t>
  </si>
  <si>
    <t>05510</t>
  </si>
  <si>
    <t>6094373016918</t>
  </si>
  <si>
    <t>907</t>
  </si>
  <si>
    <t>PUS250145308</t>
  </si>
  <si>
    <t>박두진</t>
  </si>
  <si>
    <t>01022249977</t>
  </si>
  <si>
    <t>13917</t>
  </si>
  <si>
    <t>6094373016919</t>
  </si>
  <si>
    <t>908</t>
  </si>
  <si>
    <t>PUS250145299</t>
  </si>
  <si>
    <t>이미경</t>
  </si>
  <si>
    <t>01072798479</t>
  </si>
  <si>
    <t>13995</t>
  </si>
  <si>
    <t>6094373016910</t>
  </si>
  <si>
    <t>899</t>
  </si>
  <si>
    <t>PUS250145303</t>
  </si>
  <si>
    <t>고한덕</t>
  </si>
  <si>
    <t>01062308503</t>
  </si>
  <si>
    <t>08596</t>
  </si>
  <si>
    <t>6094373016914</t>
  </si>
  <si>
    <t>903</t>
  </si>
  <si>
    <t>PUS250145301</t>
  </si>
  <si>
    <t>황승재</t>
  </si>
  <si>
    <t>01094167809</t>
  </si>
  <si>
    <t>23019</t>
  </si>
  <si>
    <t>6094373016912</t>
  </si>
  <si>
    <t>901</t>
  </si>
  <si>
    <t>PUS250145318</t>
  </si>
  <si>
    <t>장근용</t>
  </si>
  <si>
    <t>01093573515</t>
  </si>
  <si>
    <t>6094373016929</t>
  </si>
  <si>
    <t>918</t>
  </si>
  <si>
    <t>PUS250145320</t>
  </si>
  <si>
    <t>진현희</t>
  </si>
  <si>
    <t>01095220730</t>
  </si>
  <si>
    <t>04074</t>
  </si>
  <si>
    <t>6094373016931</t>
  </si>
  <si>
    <t>920</t>
  </si>
  <si>
    <t>PUS250145306</t>
  </si>
  <si>
    <t>김지현</t>
  </si>
  <si>
    <t>01056834630</t>
  </si>
  <si>
    <t>08859</t>
  </si>
  <si>
    <t>6094373016917</t>
  </si>
  <si>
    <t>906</t>
  </si>
  <si>
    <t>PUS250145302</t>
  </si>
  <si>
    <t>강영숙</t>
  </si>
  <si>
    <t>01028008275</t>
  </si>
  <si>
    <t>02811</t>
  </si>
  <si>
    <t>6094373016913</t>
  </si>
  <si>
    <t>902</t>
  </si>
  <si>
    <t>PUS250145304</t>
  </si>
  <si>
    <t>김경호</t>
  </si>
  <si>
    <t>01062077620</t>
  </si>
  <si>
    <t>06374</t>
  </si>
  <si>
    <t>6094373016915</t>
  </si>
  <si>
    <t>904</t>
  </si>
  <si>
    <t>PUS250145309</t>
  </si>
  <si>
    <t>박명숙</t>
  </si>
  <si>
    <t>01026834767</t>
  </si>
  <si>
    <t>13970</t>
  </si>
  <si>
    <t>6094373016920</t>
  </si>
  <si>
    <t>909</t>
  </si>
  <si>
    <t>2025-09-23</t>
  </si>
  <si>
    <t>01477597155</t>
  </si>
  <si>
    <t>PUS250157003</t>
  </si>
  <si>
    <t>박정자</t>
  </si>
  <si>
    <t>01085454773</t>
  </si>
  <si>
    <t>63086</t>
  </si>
  <si>
    <t>6094373032957</t>
  </si>
  <si>
    <t>970</t>
  </si>
  <si>
    <t>PUS250156967</t>
  </si>
  <si>
    <t>박성현</t>
  </si>
  <si>
    <t>01050772326</t>
  </si>
  <si>
    <t>26445</t>
  </si>
  <si>
    <t>6094373032921</t>
  </si>
  <si>
    <t>933</t>
  </si>
  <si>
    <t>PUS250156994</t>
  </si>
  <si>
    <t>김현숙</t>
  </si>
  <si>
    <t>01037331700</t>
  </si>
  <si>
    <t>03633</t>
  </si>
  <si>
    <t>6094373032948</t>
  </si>
  <si>
    <t>960</t>
  </si>
  <si>
    <t>PUS250157051</t>
  </si>
  <si>
    <t>정복이</t>
  </si>
  <si>
    <t>01086118483</t>
  </si>
  <si>
    <t>58690</t>
  </si>
  <si>
    <t>6094373033005</t>
  </si>
  <si>
    <t>1018</t>
  </si>
  <si>
    <t>PUS250156980</t>
  </si>
  <si>
    <t>김두억</t>
  </si>
  <si>
    <t>01055065679</t>
  </si>
  <si>
    <t>14536</t>
  </si>
  <si>
    <t>6094373032934</t>
  </si>
  <si>
    <t>946</t>
  </si>
  <si>
    <t>PUS250156993</t>
  </si>
  <si>
    <t>김춘희</t>
  </si>
  <si>
    <t>01042500387</t>
  </si>
  <si>
    <t>6094373032947</t>
  </si>
  <si>
    <t>959</t>
  </si>
  <si>
    <t>PUS250157026</t>
  </si>
  <si>
    <t>6094373032980</t>
  </si>
  <si>
    <t>993</t>
  </si>
  <si>
    <t>PUS250157035</t>
  </si>
  <si>
    <t>이경옥</t>
  </si>
  <si>
    <t>01039307211</t>
  </si>
  <si>
    <t>04550</t>
  </si>
  <si>
    <t>6094373032989</t>
  </si>
  <si>
    <t>1002</t>
  </si>
  <si>
    <t>PUS250157069</t>
  </si>
  <si>
    <t>홍정숙</t>
  </si>
  <si>
    <t>01037731624</t>
  </si>
  <si>
    <t>6094373033023</t>
  </si>
  <si>
    <t>1036</t>
  </si>
  <si>
    <t>PUS250157057</t>
  </si>
  <si>
    <t>조인숙</t>
  </si>
  <si>
    <t>01064371166</t>
  </si>
  <si>
    <t>48113</t>
  </si>
  <si>
    <t>6094373033011</t>
  </si>
  <si>
    <t>1024</t>
  </si>
  <si>
    <t>PUS250157042</t>
  </si>
  <si>
    <t>이윤지</t>
  </si>
  <si>
    <t>01031024817</t>
  </si>
  <si>
    <t>06294</t>
  </si>
  <si>
    <t>6094373032996</t>
  </si>
  <si>
    <t>1009</t>
  </si>
  <si>
    <t>PUS250157029</t>
  </si>
  <si>
    <t>유성진</t>
  </si>
  <si>
    <t>01045045108</t>
  </si>
  <si>
    <t>41452</t>
  </si>
  <si>
    <t>6094373032983</t>
  </si>
  <si>
    <t>996</t>
  </si>
  <si>
    <t>PUS250157068</t>
  </si>
  <si>
    <t>허영주</t>
  </si>
  <si>
    <t>01057525545</t>
  </si>
  <si>
    <t>06763</t>
  </si>
  <si>
    <t>6094373033022</t>
  </si>
  <si>
    <t>1035</t>
  </si>
  <si>
    <t>PUS250156962</t>
  </si>
  <si>
    <t>김재하</t>
  </si>
  <si>
    <t>01020425212</t>
  </si>
  <si>
    <t>06520</t>
  </si>
  <si>
    <t>6094373032916</t>
  </si>
  <si>
    <t>928</t>
  </si>
  <si>
    <t>PUS250157048</t>
  </si>
  <si>
    <t>임춘선</t>
  </si>
  <si>
    <t>01076187857</t>
  </si>
  <si>
    <t>14272</t>
  </si>
  <si>
    <t>6094373033002</t>
  </si>
  <si>
    <t>1015</t>
  </si>
  <si>
    <t>PUS250157062</t>
  </si>
  <si>
    <t>진운기</t>
  </si>
  <si>
    <t>01025618873</t>
  </si>
  <si>
    <t>14480</t>
  </si>
  <si>
    <t>6094373033016</t>
  </si>
  <si>
    <t>1029</t>
  </si>
  <si>
    <t>PUS250157049</t>
  </si>
  <si>
    <t>임택근</t>
  </si>
  <si>
    <t>01046145658</t>
  </si>
  <si>
    <t>63136</t>
  </si>
  <si>
    <t>6094373033003</t>
  </si>
  <si>
    <t>1016</t>
  </si>
  <si>
    <t>PUS250156987</t>
  </si>
  <si>
    <t>김인호</t>
  </si>
  <si>
    <t>01075180105</t>
  </si>
  <si>
    <t>44727</t>
  </si>
  <si>
    <t>6094373032941</t>
  </si>
  <si>
    <t>953</t>
  </si>
  <si>
    <t>PUS250157044</t>
  </si>
  <si>
    <t>이주현</t>
  </si>
  <si>
    <t>01047834955</t>
  </si>
  <si>
    <t>21561</t>
  </si>
  <si>
    <t>6094373032998</t>
  </si>
  <si>
    <t>1011</t>
  </si>
  <si>
    <t>PUS250157023</t>
  </si>
  <si>
    <t>오은진</t>
  </si>
  <si>
    <t>01051532636</t>
  </si>
  <si>
    <t>47165</t>
  </si>
  <si>
    <t>6094373032977</t>
  </si>
  <si>
    <t>990</t>
  </si>
  <si>
    <t>PUS250156969</t>
  </si>
  <si>
    <t>박정근</t>
  </si>
  <si>
    <t>01095907559</t>
  </si>
  <si>
    <t>16318</t>
  </si>
  <si>
    <t>6094373032923</t>
  </si>
  <si>
    <t>935</t>
  </si>
  <si>
    <t>PUS250157016</t>
  </si>
  <si>
    <t>신현하</t>
  </si>
  <si>
    <t>01066430204</t>
  </si>
  <si>
    <t>36675</t>
  </si>
  <si>
    <t>6094373032970</t>
  </si>
  <si>
    <t>983</t>
  </si>
  <si>
    <t>PUS250156979</t>
  </si>
  <si>
    <t>김남순</t>
  </si>
  <si>
    <t>01025533752</t>
  </si>
  <si>
    <t>49313</t>
  </si>
  <si>
    <t>6094373032933</t>
  </si>
  <si>
    <t>945</t>
  </si>
  <si>
    <t>PUS250157027</t>
  </si>
  <si>
    <t>우은초</t>
  </si>
  <si>
    <t>01051917207</t>
  </si>
  <si>
    <t>35353</t>
  </si>
  <si>
    <t>6094373032981</t>
  </si>
  <si>
    <t>994</t>
  </si>
  <si>
    <t>PUS250157054</t>
  </si>
  <si>
    <t>정재우</t>
  </si>
  <si>
    <t>01075266219</t>
  </si>
  <si>
    <t>01883</t>
  </si>
  <si>
    <t>6094373033008</t>
  </si>
  <si>
    <t>1021</t>
  </si>
  <si>
    <t>PUS250157039</t>
  </si>
  <si>
    <t>이승돈</t>
  </si>
  <si>
    <t>01036684744</t>
  </si>
  <si>
    <t>06737</t>
  </si>
  <si>
    <t>[식물검역]/반입예정정보재전송</t>
  </si>
  <si>
    <t>6094373032993</t>
  </si>
  <si>
    <t>1006</t>
  </si>
  <si>
    <t>PUS250157052</t>
  </si>
  <si>
    <t>정상식</t>
  </si>
  <si>
    <t>01035825757</t>
  </si>
  <si>
    <t>47580</t>
  </si>
  <si>
    <t>6094373033006</t>
  </si>
  <si>
    <t>1019</t>
  </si>
  <si>
    <t>PUS250157011</t>
  </si>
  <si>
    <t>손구하</t>
  </si>
  <si>
    <t>01089013311</t>
  </si>
  <si>
    <t>37733</t>
  </si>
  <si>
    <t>6094373032965</t>
  </si>
  <si>
    <t>978</t>
  </si>
  <si>
    <t>PUS250157064</t>
  </si>
  <si>
    <t>최석승</t>
  </si>
  <si>
    <t>01087444824</t>
  </si>
  <si>
    <t>16814</t>
  </si>
  <si>
    <t>6094373033018</t>
  </si>
  <si>
    <t>1031</t>
  </si>
  <si>
    <t>PUS250157045</t>
  </si>
  <si>
    <t>이해금</t>
  </si>
  <si>
    <t>01026587689</t>
  </si>
  <si>
    <t>16413</t>
  </si>
  <si>
    <t>6094373032999</t>
  </si>
  <si>
    <t>1012</t>
  </si>
  <si>
    <t>PUS250157018</t>
  </si>
  <si>
    <t>안상창</t>
  </si>
  <si>
    <t>01041652295</t>
  </si>
  <si>
    <t>35407</t>
  </si>
  <si>
    <t>6094373032972</t>
  </si>
  <si>
    <t>985</t>
  </si>
  <si>
    <t>PUS250157063</t>
  </si>
  <si>
    <t>최광식</t>
  </si>
  <si>
    <t>01063270172</t>
  </si>
  <si>
    <t>63138</t>
  </si>
  <si>
    <t>6094373033017</t>
  </si>
  <si>
    <t>1030</t>
  </si>
  <si>
    <t>PUS250156986</t>
  </si>
  <si>
    <t>김은화</t>
  </si>
  <si>
    <t>01089689919</t>
  </si>
  <si>
    <t>13922</t>
  </si>
  <si>
    <t>6094373032940</t>
  </si>
  <si>
    <t>952</t>
  </si>
  <si>
    <t>PUS250157041</t>
  </si>
  <si>
    <t>이윤서</t>
  </si>
  <si>
    <t>01038384369</t>
  </si>
  <si>
    <t>54516</t>
  </si>
  <si>
    <t>6094373032995</t>
  </si>
  <si>
    <t>1008</t>
  </si>
  <si>
    <t>PUS250157033</t>
  </si>
  <si>
    <t>윤호석</t>
  </si>
  <si>
    <t>01059133497</t>
  </si>
  <si>
    <t>04170</t>
  </si>
  <si>
    <t>6094373032987</t>
  </si>
  <si>
    <t>1000</t>
  </si>
  <si>
    <t>PUS250157028</t>
  </si>
  <si>
    <t>우재만</t>
  </si>
  <si>
    <t>01031102005</t>
  </si>
  <si>
    <t>12571</t>
  </si>
  <si>
    <t>6094373032982</t>
  </si>
  <si>
    <t>995</t>
  </si>
  <si>
    <t>PUS250157002</t>
  </si>
  <si>
    <t>박은숙</t>
  </si>
  <si>
    <t>01044557693</t>
  </si>
  <si>
    <t>32579</t>
  </si>
  <si>
    <t>6094373032956</t>
  </si>
  <si>
    <t>968</t>
  </si>
  <si>
    <t>PUS250156978</t>
  </si>
  <si>
    <t>01030685876</t>
  </si>
  <si>
    <t>08090</t>
  </si>
  <si>
    <t>6094373032932</t>
  </si>
  <si>
    <t>944</t>
  </si>
  <si>
    <t>PUS250157031</t>
  </si>
  <si>
    <t>윤선우</t>
  </si>
  <si>
    <t>01050503257</t>
  </si>
  <si>
    <t>08211</t>
  </si>
  <si>
    <t>6094373032985</t>
  </si>
  <si>
    <t>998</t>
  </si>
  <si>
    <t>PUS250156965</t>
  </si>
  <si>
    <t>차승창</t>
  </si>
  <si>
    <t>01088764583</t>
  </si>
  <si>
    <t>13643</t>
  </si>
  <si>
    <t>6094373032919</t>
  </si>
  <si>
    <t>931</t>
  </si>
  <si>
    <t>PUS250157066</t>
  </si>
  <si>
    <t>하명석</t>
  </si>
  <si>
    <t>01085385662</t>
  </si>
  <si>
    <t>48516</t>
  </si>
  <si>
    <t>6094373033020</t>
  </si>
  <si>
    <t>1033</t>
  </si>
  <si>
    <t>PUS250157071</t>
  </si>
  <si>
    <t>6094373033215</t>
  </si>
  <si>
    <t>1038</t>
  </si>
  <si>
    <t>PUS250156973</t>
  </si>
  <si>
    <t>HARERIMANA ELYSEE MALON</t>
  </si>
  <si>
    <t>01092321402</t>
  </si>
  <si>
    <t>22376</t>
  </si>
  <si>
    <t>6094373032927</t>
  </si>
  <si>
    <t>939</t>
  </si>
  <si>
    <t>PUS250157019</t>
  </si>
  <si>
    <t>안지선</t>
  </si>
  <si>
    <t>01072111304</t>
  </si>
  <si>
    <t>11902</t>
  </si>
  <si>
    <t>6094373032973</t>
  </si>
  <si>
    <t>986</t>
  </si>
  <si>
    <t>PUS250157025</t>
  </si>
  <si>
    <t>오장진</t>
  </si>
  <si>
    <t>01091487377</t>
  </si>
  <si>
    <t>35352</t>
  </si>
  <si>
    <t>6094373032979</t>
  </si>
  <si>
    <t>992</t>
  </si>
  <si>
    <t>PUS250156989</t>
  </si>
  <si>
    <t>김종원</t>
  </si>
  <si>
    <t>01025205560</t>
  </si>
  <si>
    <t>38155</t>
  </si>
  <si>
    <t>6094373032943</t>
  </si>
  <si>
    <t>955</t>
  </si>
  <si>
    <t>PUS250157047</t>
  </si>
  <si>
    <t>임은실</t>
  </si>
  <si>
    <t>01053921884</t>
  </si>
  <si>
    <t>07651</t>
  </si>
  <si>
    <t>6094373033001</t>
  </si>
  <si>
    <t>1014</t>
  </si>
  <si>
    <t>PUS250156971</t>
  </si>
  <si>
    <t>이동은</t>
  </si>
  <si>
    <t>01043601007</t>
  </si>
  <si>
    <t>49233</t>
  </si>
  <si>
    <t>6094373032925</t>
  </si>
  <si>
    <t>937</t>
  </si>
  <si>
    <t>PUS250156991</t>
  </si>
  <si>
    <t>김지권</t>
  </si>
  <si>
    <t>01033572317</t>
  </si>
  <si>
    <t>31188</t>
  </si>
  <si>
    <t>6094373032945</t>
  </si>
  <si>
    <t>957</t>
  </si>
  <si>
    <t>PUS250157022</t>
  </si>
  <si>
    <t>오숙이</t>
  </si>
  <si>
    <t>01023011230</t>
  </si>
  <si>
    <t>13540</t>
  </si>
  <si>
    <t>6094373032976</t>
  </si>
  <si>
    <t>989</t>
  </si>
  <si>
    <t>PUS250157001</t>
  </si>
  <si>
    <t>박영서</t>
  </si>
  <si>
    <t>01028407225</t>
  </si>
  <si>
    <t>04369</t>
  </si>
  <si>
    <t>6094373032955</t>
  </si>
  <si>
    <t>967</t>
  </si>
  <si>
    <t>PUS250156988</t>
  </si>
  <si>
    <t>김정혜</t>
  </si>
  <si>
    <t>01063479518</t>
  </si>
  <si>
    <t>12214</t>
  </si>
  <si>
    <t>6094373032942</t>
  </si>
  <si>
    <t>954</t>
  </si>
  <si>
    <t>PUS250157034</t>
  </si>
  <si>
    <t>윤희숙</t>
  </si>
  <si>
    <t>01097795109</t>
  </si>
  <si>
    <t>55094</t>
  </si>
  <si>
    <t>6094373032988</t>
  </si>
  <si>
    <t>1001</t>
  </si>
  <si>
    <t>PUS250156999</t>
  </si>
  <si>
    <t>문정재</t>
  </si>
  <si>
    <t>01063321749</t>
  </si>
  <si>
    <t>22711</t>
  </si>
  <si>
    <t>6094373032953</t>
  </si>
  <si>
    <t>965</t>
  </si>
  <si>
    <t>PUS250156995</t>
  </si>
  <si>
    <t>김홍만</t>
  </si>
  <si>
    <t>01052247011</t>
  </si>
  <si>
    <t>6094373032949</t>
  </si>
  <si>
    <t>961</t>
  </si>
  <si>
    <t>PUS250157046</t>
  </si>
  <si>
    <t>임순옥</t>
  </si>
  <si>
    <t>01023887239</t>
  </si>
  <si>
    <t>13644</t>
  </si>
  <si>
    <t>6094373033000</t>
  </si>
  <si>
    <t>1013</t>
  </si>
  <si>
    <t>PUS250156983</t>
  </si>
  <si>
    <t>김수정</t>
  </si>
  <si>
    <t>01094556795</t>
  </si>
  <si>
    <t>41427</t>
  </si>
  <si>
    <t>6094373032937</t>
  </si>
  <si>
    <t>949</t>
  </si>
  <si>
    <t>PUS250156968</t>
  </si>
  <si>
    <t>조우영</t>
  </si>
  <si>
    <t>01099853699</t>
  </si>
  <si>
    <t>36056</t>
  </si>
  <si>
    <t>6094373032922</t>
  </si>
  <si>
    <t>934</t>
  </si>
  <si>
    <t>PUS250157038</t>
  </si>
  <si>
    <t>이상헌</t>
  </si>
  <si>
    <t>01055584926</t>
  </si>
  <si>
    <t>10019</t>
  </si>
  <si>
    <t>6094373032992</t>
  </si>
  <si>
    <t>1005</t>
  </si>
  <si>
    <t>PUS250157060</t>
  </si>
  <si>
    <t>지수현</t>
  </si>
  <si>
    <t>01073722385</t>
  </si>
  <si>
    <t>14472</t>
  </si>
  <si>
    <t>6094373033014</t>
  </si>
  <si>
    <t>1027</t>
  </si>
  <si>
    <t>PUS250156997</t>
  </si>
  <si>
    <t>남궁령</t>
  </si>
  <si>
    <t>01085845163</t>
  </si>
  <si>
    <t>05363</t>
  </si>
  <si>
    <t>6094373032951</t>
  </si>
  <si>
    <t>963</t>
  </si>
  <si>
    <t>PUS250157055</t>
  </si>
  <si>
    <t>정정회</t>
  </si>
  <si>
    <t>01040798088</t>
  </si>
  <si>
    <t>02840</t>
  </si>
  <si>
    <t>6094373033009</t>
  </si>
  <si>
    <t>1022</t>
  </si>
  <si>
    <t>PUS250156982</t>
  </si>
  <si>
    <t>김소영</t>
  </si>
  <si>
    <t>01086123037</t>
  </si>
  <si>
    <t>62043</t>
  </si>
  <si>
    <t>6094373032936</t>
  </si>
  <si>
    <t>948</t>
  </si>
  <si>
    <t>PUS250156981</t>
  </si>
  <si>
    <t>김미희</t>
  </si>
  <si>
    <t>01023067689</t>
  </si>
  <si>
    <t>47054</t>
  </si>
  <si>
    <t>6094373032935</t>
  </si>
  <si>
    <t>947</t>
  </si>
  <si>
    <t>PUS250157015</t>
  </si>
  <si>
    <t>송차남</t>
  </si>
  <si>
    <t>01083831979</t>
  </si>
  <si>
    <t>05783</t>
  </si>
  <si>
    <t>6094373032969</t>
  </si>
  <si>
    <t>982</t>
  </si>
  <si>
    <t>PUS250157050</t>
  </si>
  <si>
    <t>정병숙</t>
  </si>
  <si>
    <t>01036859421</t>
  </si>
  <si>
    <t>06959</t>
  </si>
  <si>
    <t>6094373033004</t>
  </si>
  <si>
    <t>1017</t>
  </si>
  <si>
    <t>PUS250156975</t>
  </si>
  <si>
    <t>강승아</t>
  </si>
  <si>
    <t>01089922187</t>
  </si>
  <si>
    <t>50239</t>
  </si>
  <si>
    <t>6094373032929</t>
  </si>
  <si>
    <t>941</t>
  </si>
  <si>
    <t>PUS250157014</t>
  </si>
  <si>
    <t>송숙자</t>
  </si>
  <si>
    <t>01062308370</t>
  </si>
  <si>
    <t>10509</t>
  </si>
  <si>
    <t>6094373032968</t>
  </si>
  <si>
    <t>981</t>
  </si>
  <si>
    <t>PUS250156970</t>
  </si>
  <si>
    <t>성승용</t>
  </si>
  <si>
    <t>01047366306</t>
  </si>
  <si>
    <t>06509</t>
  </si>
  <si>
    <t>6094373032924</t>
  </si>
  <si>
    <t>936</t>
  </si>
  <si>
    <t>PUS250157067</t>
  </si>
  <si>
    <t>한미경</t>
  </si>
  <si>
    <t>01075311979</t>
  </si>
  <si>
    <t>02598</t>
  </si>
  <si>
    <t>6094373033021</t>
  </si>
  <si>
    <t>1034</t>
  </si>
  <si>
    <t>PUS250157021</t>
  </si>
  <si>
    <t>양우진</t>
  </si>
  <si>
    <t>01066751283</t>
  </si>
  <si>
    <t>63296</t>
  </si>
  <si>
    <t>6094373032975</t>
  </si>
  <si>
    <t>988</t>
  </si>
  <si>
    <t>PUS250156985</t>
  </si>
  <si>
    <t>김용현</t>
  </si>
  <si>
    <t>01038932258</t>
  </si>
  <si>
    <t>14349</t>
  </si>
  <si>
    <t>6094373032939</t>
  </si>
  <si>
    <t>951</t>
  </si>
  <si>
    <t>PUS250157072</t>
  </si>
  <si>
    <t>이혜진</t>
  </si>
  <si>
    <t>01075646670</t>
  </si>
  <si>
    <t>36136</t>
  </si>
  <si>
    <t>6094373033216</t>
  </si>
  <si>
    <t>1039</t>
  </si>
  <si>
    <t>PUS250157056</t>
  </si>
  <si>
    <t>조영은</t>
  </si>
  <si>
    <t>01032668511</t>
  </si>
  <si>
    <t>06655</t>
  </si>
  <si>
    <t>6094373033010</t>
  </si>
  <si>
    <t>1023</t>
  </si>
  <si>
    <t>PUS250157065</t>
  </si>
  <si>
    <t>최정민</t>
  </si>
  <si>
    <t>01050509639</t>
  </si>
  <si>
    <t>08347</t>
  </si>
  <si>
    <t>6094373033019</t>
  </si>
  <si>
    <t>1032</t>
  </si>
  <si>
    <t>PUS250156996</t>
  </si>
  <si>
    <t>김희아</t>
  </si>
  <si>
    <t>01081811467</t>
  </si>
  <si>
    <t>22725</t>
  </si>
  <si>
    <t>6094373032950</t>
  </si>
  <si>
    <t>962</t>
  </si>
  <si>
    <t>PUS250156972</t>
  </si>
  <si>
    <t>CHAPCO COLLEEN ANNE</t>
  </si>
  <si>
    <t>01094086232</t>
  </si>
  <si>
    <t>28172</t>
  </si>
  <si>
    <t>6094373032926</t>
  </si>
  <si>
    <t>938</t>
  </si>
  <si>
    <t>PUS250156984</t>
  </si>
  <si>
    <t>김예원</t>
  </si>
  <si>
    <t>01095710365</t>
  </si>
  <si>
    <t>11136</t>
  </si>
  <si>
    <t>6094373032938</t>
  </si>
  <si>
    <t>950</t>
  </si>
  <si>
    <t>PUS250157020</t>
  </si>
  <si>
    <t>안훈진</t>
  </si>
  <si>
    <t>01053299327</t>
  </si>
  <si>
    <t>52031</t>
  </si>
  <si>
    <t>6094373032974</t>
  </si>
  <si>
    <t>987</t>
  </si>
  <si>
    <t>PUS250157010</t>
  </si>
  <si>
    <t>서홍석</t>
  </si>
  <si>
    <t>01050322441</t>
  </si>
  <si>
    <t>07775</t>
  </si>
  <si>
    <t>6094373032964</t>
  </si>
  <si>
    <t>977</t>
  </si>
  <si>
    <t>PUS250156964</t>
  </si>
  <si>
    <t>김정</t>
  </si>
  <si>
    <t>01034831238</t>
  </si>
  <si>
    <t>10270</t>
  </si>
  <si>
    <t>6094373032918</t>
  </si>
  <si>
    <t>930</t>
  </si>
  <si>
    <t>PUS250156976</t>
  </si>
  <si>
    <t>권수화</t>
  </si>
  <si>
    <t>01054397654</t>
  </si>
  <si>
    <t>32924</t>
  </si>
  <si>
    <t>6094373032930</t>
  </si>
  <si>
    <t>942</t>
  </si>
  <si>
    <t>PUS250156961</t>
  </si>
  <si>
    <t>조윤형</t>
  </si>
  <si>
    <t>01033386395</t>
  </si>
  <si>
    <t>14407</t>
  </si>
  <si>
    <t>6094373032915</t>
  </si>
  <si>
    <t>926</t>
  </si>
  <si>
    <t>PUS250157012</t>
  </si>
  <si>
    <t>손은미</t>
  </si>
  <si>
    <t>01082953651</t>
  </si>
  <si>
    <t>14442</t>
  </si>
  <si>
    <t>6094373032966</t>
  </si>
  <si>
    <t>979</t>
  </si>
  <si>
    <t>PUS250157017</t>
  </si>
  <si>
    <t>심현옥</t>
  </si>
  <si>
    <t>01050152469</t>
  </si>
  <si>
    <t>08599</t>
  </si>
  <si>
    <t>6094373032971</t>
  </si>
  <si>
    <t>984</t>
  </si>
  <si>
    <t>PUS250157030</t>
  </si>
  <si>
    <t>유세화</t>
  </si>
  <si>
    <t>01094413466</t>
  </si>
  <si>
    <t>15454</t>
  </si>
  <si>
    <t>6094373032984</t>
  </si>
  <si>
    <t>997</t>
  </si>
  <si>
    <t>PUS250157053</t>
  </si>
  <si>
    <t>정수미</t>
  </si>
  <si>
    <t>01035149967</t>
  </si>
  <si>
    <t>41817</t>
  </si>
  <si>
    <t>6094373033007</t>
  </si>
  <si>
    <t>1020</t>
  </si>
  <si>
    <t>PUS250157024</t>
  </si>
  <si>
    <t>오인숙</t>
  </si>
  <si>
    <t>01049267646</t>
  </si>
  <si>
    <t>28770</t>
  </si>
  <si>
    <t>6094373032978</t>
  </si>
  <si>
    <t>991</t>
  </si>
  <si>
    <t>PUS250157059</t>
  </si>
  <si>
    <t>조향미</t>
  </si>
  <si>
    <t>01096002295</t>
  </si>
  <si>
    <t>16695</t>
  </si>
  <si>
    <t>6094373033013</t>
  </si>
  <si>
    <t>1026</t>
  </si>
  <si>
    <t>PUS250157037</t>
  </si>
  <si>
    <t>이복실</t>
  </si>
  <si>
    <t>01087864101</t>
  </si>
  <si>
    <t>04528</t>
  </si>
  <si>
    <t>6094373032991</t>
  </si>
  <si>
    <t>1004</t>
  </si>
  <si>
    <t>PUS250157004</t>
  </si>
  <si>
    <t>01044795006</t>
  </si>
  <si>
    <t>21364</t>
  </si>
  <si>
    <t>6094373032958</t>
  </si>
  <si>
    <t>971</t>
  </si>
  <si>
    <t>PUS250157013</t>
  </si>
  <si>
    <t>손준호</t>
  </si>
  <si>
    <t>01055181965</t>
  </si>
  <si>
    <t>47511</t>
  </si>
  <si>
    <t>6094373032967</t>
  </si>
  <si>
    <t>980</t>
  </si>
  <si>
    <t>PUS250156974</t>
  </si>
  <si>
    <t>SONG DOO PYO</t>
  </si>
  <si>
    <t>01032889495</t>
  </si>
  <si>
    <t>53326</t>
  </si>
  <si>
    <t>6094373032928</t>
  </si>
  <si>
    <t>940</t>
  </si>
  <si>
    <t>PUS250156992</t>
  </si>
  <si>
    <t>08854</t>
  </si>
  <si>
    <t>6094373032946</t>
  </si>
  <si>
    <t>958</t>
  </si>
  <si>
    <t>PUS250157040</t>
  </si>
  <si>
    <t>이영주</t>
  </si>
  <si>
    <t>01087595987</t>
  </si>
  <si>
    <t>12451</t>
  </si>
  <si>
    <t>6094373032994</t>
  </si>
  <si>
    <t>1007</t>
  </si>
  <si>
    <t>PUS250157075</t>
  </si>
  <si>
    <t>임민옥</t>
  </si>
  <si>
    <t>01063522577</t>
  </si>
  <si>
    <t>44922</t>
  </si>
  <si>
    <t>6094373033219</t>
  </si>
  <si>
    <t>1045</t>
  </si>
  <si>
    <t>PUS250156998</t>
  </si>
  <si>
    <t>6094373032952</t>
  </si>
  <si>
    <t>964</t>
  </si>
  <si>
    <t>PUS250157005</t>
  </si>
  <si>
    <t>박필례</t>
  </si>
  <si>
    <t>01036272928</t>
  </si>
  <si>
    <t>6094373032959</t>
  </si>
  <si>
    <t>972</t>
  </si>
  <si>
    <t>PUS250157036</t>
  </si>
  <si>
    <t>이병희</t>
  </si>
  <si>
    <t>01041306981</t>
  </si>
  <si>
    <t>15447</t>
  </si>
  <si>
    <t>6094373032990</t>
  </si>
  <si>
    <t>1003</t>
  </si>
  <si>
    <t>PUS250157058</t>
  </si>
  <si>
    <t>조일선</t>
  </si>
  <si>
    <t>01054264635</t>
  </si>
  <si>
    <t>6094373033012</t>
  </si>
  <si>
    <t>1025</t>
  </si>
  <si>
    <t>PUS250157061</t>
  </si>
  <si>
    <t>진용진</t>
  </si>
  <si>
    <t>01025758789</t>
  </si>
  <si>
    <t>59688</t>
  </si>
  <si>
    <t>6094373033015</t>
  </si>
  <si>
    <t>1028</t>
  </si>
  <si>
    <t>PUS250157073</t>
  </si>
  <si>
    <t>오민지</t>
  </si>
  <si>
    <t>01031354738</t>
  </si>
  <si>
    <t>21387</t>
  </si>
  <si>
    <t>6094373033217</t>
  </si>
  <si>
    <t>1040</t>
  </si>
  <si>
    <t>PUS250157074</t>
  </si>
  <si>
    <t>감지홍</t>
  </si>
  <si>
    <t>01029991621</t>
  </si>
  <si>
    <t>15545</t>
  </si>
  <si>
    <t>6094373033218</t>
  </si>
  <si>
    <t>1044</t>
  </si>
  <si>
    <t>PUS250156966</t>
  </si>
  <si>
    <t>김나영</t>
  </si>
  <si>
    <t>01050554590</t>
  </si>
  <si>
    <t>03770</t>
  </si>
  <si>
    <t>6094373032920</t>
  </si>
  <si>
    <t>932</t>
  </si>
  <si>
    <t>PUS250157032</t>
  </si>
  <si>
    <t>윤자영</t>
  </si>
  <si>
    <t>01085288829</t>
  </si>
  <si>
    <t>08210</t>
  </si>
  <si>
    <t>6094373032986</t>
  </si>
  <si>
    <t>999</t>
  </si>
  <si>
    <t>PUS250156977</t>
  </si>
  <si>
    <t>권은희</t>
  </si>
  <si>
    <t>01024334337</t>
  </si>
  <si>
    <t>13462</t>
  </si>
  <si>
    <t>6094373032931</t>
  </si>
  <si>
    <t>943</t>
  </si>
  <si>
    <t>PUS250156990</t>
  </si>
  <si>
    <t>김주복</t>
  </si>
  <si>
    <t>01052036293</t>
  </si>
  <si>
    <t>08801</t>
  </si>
  <si>
    <t>6094373032944</t>
  </si>
  <si>
    <t>956</t>
  </si>
  <si>
    <t>PUS250157070</t>
  </si>
  <si>
    <t>김경섭</t>
  </si>
  <si>
    <t>01097479355</t>
  </si>
  <si>
    <t>12960</t>
  </si>
  <si>
    <t>6094373033214</t>
  </si>
  <si>
    <t>1037</t>
  </si>
  <si>
    <t>PUS250157043</t>
  </si>
  <si>
    <t>이은정</t>
  </si>
  <si>
    <t>01091693899</t>
  </si>
  <si>
    <t>16862</t>
  </si>
  <si>
    <t>6094373032997</t>
  </si>
  <si>
    <t>1010</t>
  </si>
  <si>
    <t>PUS250157006</t>
  </si>
  <si>
    <t>배명지</t>
  </si>
  <si>
    <t>01092416235</t>
  </si>
  <si>
    <t>06216</t>
  </si>
  <si>
    <t>6094373032960</t>
  </si>
  <si>
    <t>973</t>
  </si>
  <si>
    <t>PUS250156963</t>
  </si>
  <si>
    <t>김지영</t>
  </si>
  <si>
    <t>01047629090</t>
  </si>
  <si>
    <t>10371</t>
  </si>
  <si>
    <t>6094373032917</t>
  </si>
  <si>
    <t>929</t>
  </si>
  <si>
    <t>PUS250157007</t>
  </si>
  <si>
    <t>백승현</t>
  </si>
  <si>
    <t>01092571094</t>
  </si>
  <si>
    <t>52543</t>
  </si>
  <si>
    <t>6094373032961</t>
  </si>
  <si>
    <t>974</t>
  </si>
  <si>
    <t>PUS250157000</t>
  </si>
  <si>
    <t>박민영</t>
  </si>
  <si>
    <t>01039901409</t>
  </si>
  <si>
    <t>41007</t>
  </si>
  <si>
    <t>6094373032954</t>
  </si>
  <si>
    <t>966</t>
  </si>
  <si>
    <t>PUS250157009</t>
  </si>
  <si>
    <t>서인수</t>
  </si>
  <si>
    <t>01053382095</t>
  </si>
  <si>
    <t>04131</t>
  </si>
  <si>
    <t>6094373032963</t>
  </si>
  <si>
    <t>976</t>
  </si>
  <si>
    <t>2025-09-25</t>
  </si>
  <si>
    <t>01477625785</t>
  </si>
  <si>
    <t>PUS250159726</t>
  </si>
  <si>
    <t>신경림</t>
  </si>
  <si>
    <t>01096723319</t>
  </si>
  <si>
    <t>01816</t>
  </si>
  <si>
    <t>6094373036590</t>
  </si>
  <si>
    <t>1071</t>
  </si>
  <si>
    <t>PUS250159743</t>
  </si>
  <si>
    <t>홍재식</t>
  </si>
  <si>
    <t>01038077562</t>
  </si>
  <si>
    <t>39048</t>
  </si>
  <si>
    <t>6094373036607</t>
  </si>
  <si>
    <t>1088</t>
  </si>
  <si>
    <t>PUS250159745</t>
  </si>
  <si>
    <t>장지선</t>
  </si>
  <si>
    <t>01021372582</t>
  </si>
  <si>
    <t>24335</t>
  </si>
  <si>
    <t>6094373036609</t>
  </si>
  <si>
    <t>1090</t>
  </si>
  <si>
    <t>PUS250159717</t>
  </si>
  <si>
    <t>김현웅</t>
  </si>
  <si>
    <t>01030764581</t>
  </si>
  <si>
    <t>16962</t>
  </si>
  <si>
    <t>6094373036581</t>
  </si>
  <si>
    <t>1062</t>
  </si>
  <si>
    <t>PUS250159730</t>
  </si>
  <si>
    <t>윤종례</t>
  </si>
  <si>
    <t>01075470913</t>
  </si>
  <si>
    <t>13565</t>
  </si>
  <si>
    <t>6094373036594</t>
  </si>
  <si>
    <t>1075</t>
  </si>
  <si>
    <t>PUS250159712</t>
  </si>
  <si>
    <t>김민서</t>
  </si>
  <si>
    <t>01058188996</t>
  </si>
  <si>
    <t>21925</t>
  </si>
  <si>
    <t>6094373036576</t>
  </si>
  <si>
    <t>1057</t>
  </si>
  <si>
    <t>PUS250159723</t>
  </si>
  <si>
    <t>박소정</t>
  </si>
  <si>
    <t>01025888905</t>
  </si>
  <si>
    <t>12039</t>
  </si>
  <si>
    <t>6094373036587</t>
  </si>
  <si>
    <t>1068</t>
  </si>
  <si>
    <t>PUS250159716</t>
  </si>
  <si>
    <t>김한솔</t>
  </si>
  <si>
    <t>01026917986</t>
  </si>
  <si>
    <t>07250</t>
  </si>
  <si>
    <t>6094373036580</t>
  </si>
  <si>
    <t>1061</t>
  </si>
  <si>
    <t>PUS250159705</t>
  </si>
  <si>
    <t>김현석</t>
  </si>
  <si>
    <t>01084850509</t>
  </si>
  <si>
    <t>10545</t>
  </si>
  <si>
    <t>6094373036569</t>
  </si>
  <si>
    <t>1047</t>
  </si>
  <si>
    <t>PUS250159732</t>
  </si>
  <si>
    <t>장동창</t>
  </si>
  <si>
    <t>01075711007</t>
  </si>
  <si>
    <t>01833</t>
  </si>
  <si>
    <t>6094373036596</t>
  </si>
  <si>
    <t>1077</t>
  </si>
  <si>
    <t>PUS250159722</t>
  </si>
  <si>
    <t>박선경</t>
  </si>
  <si>
    <t>01093697120</t>
  </si>
  <si>
    <t>04420</t>
  </si>
  <si>
    <t>6094373036586</t>
  </si>
  <si>
    <t>1067</t>
  </si>
  <si>
    <t>PUS250159734</t>
  </si>
  <si>
    <t>장진관</t>
  </si>
  <si>
    <t>01067802878</t>
  </si>
  <si>
    <t>32240</t>
  </si>
  <si>
    <t>6094373036598</t>
  </si>
  <si>
    <t>1079</t>
  </si>
  <si>
    <t>PUS250159747</t>
  </si>
  <si>
    <t>KAGAN SHEILA</t>
  </si>
  <si>
    <t>01027705374</t>
  </si>
  <si>
    <t>06063</t>
  </si>
  <si>
    <t>6094373036611</t>
  </si>
  <si>
    <t>1092</t>
  </si>
  <si>
    <t>PUS250159727</t>
  </si>
  <si>
    <t>신대용</t>
  </si>
  <si>
    <t>01062072662</t>
  </si>
  <si>
    <t>06217</t>
  </si>
  <si>
    <t>6094373036591</t>
  </si>
  <si>
    <t>1072</t>
  </si>
  <si>
    <t>PUS250159706</t>
  </si>
  <si>
    <t>6094373036570</t>
  </si>
  <si>
    <t>1051</t>
  </si>
  <si>
    <t>PUS250159714</t>
  </si>
  <si>
    <t>김시한</t>
  </si>
  <si>
    <t>01072029968</t>
  </si>
  <si>
    <t>42688</t>
  </si>
  <si>
    <t>6094373036578</t>
  </si>
  <si>
    <t>1059</t>
  </si>
  <si>
    <t>PUS250159721</t>
  </si>
  <si>
    <t>박명옥</t>
  </si>
  <si>
    <t>01044951478</t>
  </si>
  <si>
    <t>49113</t>
  </si>
  <si>
    <t>6094373036585</t>
  </si>
  <si>
    <t>1066</t>
  </si>
  <si>
    <t>PUS250159729</t>
  </si>
  <si>
    <t>유해영</t>
  </si>
  <si>
    <t>01027322358</t>
  </si>
  <si>
    <t>12767</t>
  </si>
  <si>
    <t>6094373036593</t>
  </si>
  <si>
    <t>1074</t>
  </si>
  <si>
    <t>PUS250159720</t>
  </si>
  <si>
    <t>문점순</t>
  </si>
  <si>
    <t>01043433051</t>
  </si>
  <si>
    <t>05501</t>
  </si>
  <si>
    <t>6094373036584</t>
  </si>
  <si>
    <t>1065</t>
  </si>
  <si>
    <t>PUS250159725</t>
  </si>
  <si>
    <t>성상훈</t>
  </si>
  <si>
    <t>01035475524</t>
  </si>
  <si>
    <t>10500</t>
  </si>
  <si>
    <t>6094373036589</t>
  </si>
  <si>
    <t>1070</t>
  </si>
  <si>
    <t>PUS250159715</t>
  </si>
  <si>
    <t>김지숙</t>
  </si>
  <si>
    <t>01064244579</t>
  </si>
  <si>
    <t>31971</t>
  </si>
  <si>
    <t>6094373036579</t>
  </si>
  <si>
    <t>1060</t>
  </si>
  <si>
    <t>PUS250159738</t>
  </si>
  <si>
    <t>정혜숙</t>
  </si>
  <si>
    <t>01053309279</t>
  </si>
  <si>
    <t>44617</t>
  </si>
  <si>
    <t>6094373036602</t>
  </si>
  <si>
    <t>1083</t>
  </si>
  <si>
    <t>PUS250159719</t>
  </si>
  <si>
    <t>문옥심</t>
  </si>
  <si>
    <t>01092562188</t>
  </si>
  <si>
    <t>14583</t>
  </si>
  <si>
    <t>6094373036583</t>
  </si>
  <si>
    <t>1064</t>
  </si>
  <si>
    <t>PUS250159713</t>
  </si>
  <si>
    <t>김보영</t>
  </si>
  <si>
    <t>01082559962</t>
  </si>
  <si>
    <t>05698</t>
  </si>
  <si>
    <t>6094373036577</t>
  </si>
  <si>
    <t>1058</t>
  </si>
  <si>
    <t>PUS250159718</t>
  </si>
  <si>
    <t>노웅기</t>
  </si>
  <si>
    <t>01032753562</t>
  </si>
  <si>
    <t>13622</t>
  </si>
  <si>
    <t>6094373036582</t>
  </si>
  <si>
    <t>1063</t>
  </si>
  <si>
    <t>PUS250159746</t>
  </si>
  <si>
    <t>한명숙</t>
  </si>
  <si>
    <t>01084422783</t>
  </si>
  <si>
    <t>58754</t>
  </si>
  <si>
    <t>6094373036610</t>
  </si>
  <si>
    <t>1091</t>
  </si>
  <si>
    <t>PUS250159741</t>
  </si>
  <si>
    <t>최병소</t>
  </si>
  <si>
    <t>01062616039</t>
  </si>
  <si>
    <t>15802</t>
  </si>
  <si>
    <t>6094373036605</t>
  </si>
  <si>
    <t>1086</t>
  </si>
  <si>
    <t>PUS250159710</t>
  </si>
  <si>
    <t>JIN MINZHU</t>
  </si>
  <si>
    <t>01077139158</t>
  </si>
  <si>
    <t>08318</t>
  </si>
  <si>
    <t>6094373036574</t>
  </si>
  <si>
    <t>1055</t>
  </si>
  <si>
    <t>PUS250159744</t>
  </si>
  <si>
    <t>유미라</t>
  </si>
  <si>
    <t>01041587740</t>
  </si>
  <si>
    <t>13931</t>
  </si>
  <si>
    <t>6094373036608</t>
  </si>
  <si>
    <t>1089</t>
  </si>
  <si>
    <t>PUS250159708</t>
  </si>
  <si>
    <t>6094373036572</t>
  </si>
  <si>
    <t>1053</t>
  </si>
  <si>
    <t>PUS250159740</t>
  </si>
  <si>
    <t>진경순</t>
  </si>
  <si>
    <t>01036151388</t>
  </si>
  <si>
    <t>25411</t>
  </si>
  <si>
    <t>6094373036604</t>
  </si>
  <si>
    <t>1085</t>
  </si>
  <si>
    <t>PUS250159709</t>
  </si>
  <si>
    <t>남경미</t>
  </si>
  <si>
    <t>01032023153</t>
  </si>
  <si>
    <t>42910</t>
  </si>
  <si>
    <t>6094373036573</t>
  </si>
  <si>
    <t>1054</t>
  </si>
  <si>
    <t>PUS250159736</t>
  </si>
  <si>
    <t>정여솔</t>
  </si>
  <si>
    <t>01094518903</t>
  </si>
  <si>
    <t>01100</t>
  </si>
  <si>
    <t>6094373036600</t>
  </si>
  <si>
    <t>1081</t>
  </si>
  <si>
    <t>PUS250159728</t>
  </si>
  <si>
    <t>유상부</t>
  </si>
  <si>
    <t>01087850800</t>
  </si>
  <si>
    <t>6094373036592</t>
  </si>
  <si>
    <t>1073</t>
  </si>
  <si>
    <t>PUS250159748</t>
  </si>
  <si>
    <t>김순자</t>
  </si>
  <si>
    <t>01063307293</t>
  </si>
  <si>
    <t>16876</t>
  </si>
  <si>
    <t>6094373036612</t>
  </si>
  <si>
    <t>1093</t>
  </si>
  <si>
    <t>PUS250159735</t>
  </si>
  <si>
    <t>정동혁</t>
  </si>
  <si>
    <t>01053867593</t>
  </si>
  <si>
    <t>07573</t>
  </si>
  <si>
    <t>6094373036599</t>
  </si>
  <si>
    <t>1080</t>
  </si>
  <si>
    <t>PUS250159737</t>
  </si>
  <si>
    <t>정제인</t>
  </si>
  <si>
    <t>01099591971</t>
  </si>
  <si>
    <t>22359</t>
  </si>
  <si>
    <t>6094373036601</t>
  </si>
  <si>
    <t>1082</t>
  </si>
  <si>
    <t>PUS250159733</t>
  </si>
  <si>
    <t>장윤서</t>
  </si>
  <si>
    <t>01091785837</t>
  </si>
  <si>
    <t>44459</t>
  </si>
  <si>
    <t>6094373036597</t>
  </si>
  <si>
    <t>1078</t>
  </si>
  <si>
    <t>PUS250159707</t>
  </si>
  <si>
    <t>서병화</t>
  </si>
  <si>
    <t>01093236359</t>
  </si>
  <si>
    <t>47870</t>
  </si>
  <si>
    <t>6094373036571</t>
  </si>
  <si>
    <t>1052</t>
  </si>
  <si>
    <t>PUS250159724</t>
  </si>
  <si>
    <t>박옥실</t>
  </si>
  <si>
    <t>01071997903</t>
  </si>
  <si>
    <t>05341</t>
  </si>
  <si>
    <t>6094373036588</t>
  </si>
  <si>
    <t>1069</t>
  </si>
  <si>
    <t>PUS250159731</t>
  </si>
  <si>
    <t>이영한</t>
  </si>
  <si>
    <t>01036197042</t>
  </si>
  <si>
    <t>22378</t>
  </si>
  <si>
    <t>6094373036595</t>
  </si>
  <si>
    <t>1076</t>
  </si>
  <si>
    <t>PUS250159704</t>
  </si>
  <si>
    <t>6094373036568</t>
  </si>
  <si>
    <t>1046</t>
  </si>
  <si>
    <t>PUS250159742</t>
  </si>
  <si>
    <t>최성원</t>
  </si>
  <si>
    <t>01039192313</t>
  </si>
  <si>
    <t>33491</t>
  </si>
  <si>
    <t>6094373036606</t>
  </si>
  <si>
    <t>1087</t>
  </si>
  <si>
    <t>PUS250159739</t>
  </si>
  <si>
    <t>조원민</t>
  </si>
  <si>
    <t>01058791284</t>
  </si>
  <si>
    <t>17797</t>
  </si>
  <si>
    <t>6094373036603</t>
  </si>
  <si>
    <t>1084</t>
  </si>
  <si>
    <t>PUS250159711</t>
  </si>
  <si>
    <t>김명애</t>
  </si>
  <si>
    <t>01030383305</t>
  </si>
  <si>
    <t>24465</t>
  </si>
  <si>
    <t>6094373036575</t>
  </si>
  <si>
    <t>1056</t>
  </si>
  <si>
    <t>2025-09-28</t>
  </si>
  <si>
    <t>01477644711</t>
  </si>
  <si>
    <t>PUS250163209</t>
  </si>
  <si>
    <t>박영해</t>
  </si>
  <si>
    <t>01021824592</t>
  </si>
  <si>
    <t>12285</t>
  </si>
  <si>
    <t>6094373041073</t>
  </si>
  <si>
    <t>1105</t>
  </si>
  <si>
    <t>PUS250163198</t>
  </si>
  <si>
    <t>조지은</t>
  </si>
  <si>
    <t>01048641355</t>
  </si>
  <si>
    <t>21328</t>
  </si>
  <si>
    <t>6094373041062</t>
  </si>
  <si>
    <t>1094</t>
  </si>
  <si>
    <t>PUS250163217</t>
  </si>
  <si>
    <t>이하룡</t>
  </si>
  <si>
    <t>01048545354</t>
  </si>
  <si>
    <t>47837</t>
  </si>
  <si>
    <t>6094373041081</t>
  </si>
  <si>
    <t>1113</t>
  </si>
  <si>
    <t>PUS250163749</t>
  </si>
  <si>
    <t>6094373042897</t>
  </si>
  <si>
    <t>1121</t>
  </si>
  <si>
    <t>PUS250163218</t>
  </si>
  <si>
    <t>이한생</t>
  </si>
  <si>
    <t>01055601548</t>
  </si>
  <si>
    <t>22818</t>
  </si>
  <si>
    <t>6094373041082</t>
  </si>
  <si>
    <t>1114</t>
  </si>
  <si>
    <t>PUS250163207</t>
  </si>
  <si>
    <t>남미경</t>
  </si>
  <si>
    <t>01067978431</t>
  </si>
  <si>
    <t>58522</t>
  </si>
  <si>
    <t>6094373041071</t>
  </si>
  <si>
    <t>1103</t>
  </si>
  <si>
    <t>PUS250163203</t>
  </si>
  <si>
    <t>01065548204</t>
  </si>
  <si>
    <t>17077</t>
  </si>
  <si>
    <t>6094373041067</t>
  </si>
  <si>
    <t>1099</t>
  </si>
  <si>
    <t>PUS250163205</t>
  </si>
  <si>
    <t>김수진</t>
  </si>
  <si>
    <t>01090216484</t>
  </si>
  <si>
    <t>14996</t>
  </si>
  <si>
    <t>6094373041069</t>
  </si>
  <si>
    <t>1101</t>
  </si>
  <si>
    <t>PUS250163206</t>
  </si>
  <si>
    <t>01065537786</t>
  </si>
  <si>
    <t>6094373041070</t>
  </si>
  <si>
    <t>1102</t>
  </si>
  <si>
    <t>PUS250163220</t>
  </si>
  <si>
    <t>임미숙</t>
  </si>
  <si>
    <t>01041437209</t>
  </si>
  <si>
    <t>16504</t>
  </si>
  <si>
    <t>6094373041084</t>
  </si>
  <si>
    <t>1116</t>
  </si>
  <si>
    <t>PUS250163201</t>
  </si>
  <si>
    <t>6094373041065</t>
  </si>
  <si>
    <t>1097</t>
  </si>
  <si>
    <t>PUS250163224</t>
  </si>
  <si>
    <t>최원석</t>
  </si>
  <si>
    <t>01045842941</t>
  </si>
  <si>
    <t>50902</t>
  </si>
  <si>
    <t>6094373041088</t>
  </si>
  <si>
    <t>1120</t>
  </si>
  <si>
    <t>PUS250163215</t>
  </si>
  <si>
    <t>유양진</t>
  </si>
  <si>
    <t>01090507346</t>
  </si>
  <si>
    <t>15514</t>
  </si>
  <si>
    <t>6094373041079</t>
  </si>
  <si>
    <t>1111</t>
  </si>
  <si>
    <t>PUS250163213</t>
  </si>
  <si>
    <t>안정자</t>
  </si>
  <si>
    <t>01071896171</t>
  </si>
  <si>
    <t>10311</t>
  </si>
  <si>
    <t>6094373041077</t>
  </si>
  <si>
    <t>1109</t>
  </si>
  <si>
    <t>PUS250163208</t>
  </si>
  <si>
    <t>박강윤</t>
  </si>
  <si>
    <t>01075991787</t>
  </si>
  <si>
    <t>16443</t>
  </si>
  <si>
    <t>6094373041072</t>
  </si>
  <si>
    <t>1104</t>
  </si>
  <si>
    <t>PUS250163211</t>
  </si>
  <si>
    <t>6094373041075</t>
  </si>
  <si>
    <t>1107</t>
  </si>
  <si>
    <t>PUS250163223</t>
  </si>
  <si>
    <t>차인선</t>
  </si>
  <si>
    <t>01026693450</t>
  </si>
  <si>
    <t>01705</t>
  </si>
  <si>
    <t>6094373041087</t>
  </si>
  <si>
    <t>1119</t>
  </si>
  <si>
    <t>PUS250163210</t>
  </si>
  <si>
    <t>박주희</t>
  </si>
  <si>
    <t>01049077857</t>
  </si>
  <si>
    <t>17084</t>
  </si>
  <si>
    <t>6094373041074</t>
  </si>
  <si>
    <t>1106</t>
  </si>
  <si>
    <t>PUS250163216</t>
  </si>
  <si>
    <t>이익지</t>
  </si>
  <si>
    <t>01033843357</t>
  </si>
  <si>
    <t>17040</t>
  </si>
  <si>
    <t>6094373041080</t>
  </si>
  <si>
    <t>1112</t>
  </si>
  <si>
    <t>PUS250163214</t>
  </si>
  <si>
    <t>원이정</t>
  </si>
  <si>
    <t>01062152756</t>
  </si>
  <si>
    <t>24203</t>
  </si>
  <si>
    <t>6094373041078</t>
  </si>
  <si>
    <t>1110</t>
  </si>
  <si>
    <t>PUS250163204</t>
  </si>
  <si>
    <t>김소미</t>
  </si>
  <si>
    <t>01095500419</t>
  </si>
  <si>
    <t>04716</t>
  </si>
  <si>
    <t>6094373041068</t>
  </si>
  <si>
    <t>1100</t>
  </si>
  <si>
    <t>PUS250163202</t>
  </si>
  <si>
    <t>강학일</t>
  </si>
  <si>
    <t>01027320614</t>
  </si>
  <si>
    <t>12765</t>
  </si>
  <si>
    <t>6094373041066</t>
  </si>
  <si>
    <t>1098</t>
  </si>
  <si>
    <t>PUS250163199</t>
  </si>
  <si>
    <t>정진희</t>
  </si>
  <si>
    <t>01087464055</t>
  </si>
  <si>
    <t>18149</t>
  </si>
  <si>
    <t>6094373041063</t>
  </si>
  <si>
    <t>1095</t>
  </si>
  <si>
    <t>PUS250163221</t>
  </si>
  <si>
    <t>장혜숙</t>
  </si>
  <si>
    <t>01048786247</t>
  </si>
  <si>
    <t>14226</t>
  </si>
  <si>
    <t>6094373041085</t>
  </si>
  <si>
    <t>1117</t>
  </si>
  <si>
    <t>PUS250163222</t>
  </si>
  <si>
    <t>조은영</t>
  </si>
  <si>
    <t>01032584521</t>
  </si>
  <si>
    <t>16510</t>
  </si>
  <si>
    <t>6094373041086</t>
  </si>
  <si>
    <t>1118</t>
  </si>
  <si>
    <t>PUS250163200</t>
  </si>
  <si>
    <t>안병규</t>
  </si>
  <si>
    <t>01050502120</t>
  </si>
  <si>
    <t>21971</t>
  </si>
  <si>
    <t>6094373041064</t>
  </si>
  <si>
    <t>1096</t>
  </si>
  <si>
    <t>PUS250163212</t>
  </si>
  <si>
    <t>6094373041076</t>
  </si>
  <si>
    <t>1108</t>
  </si>
  <si>
    <t>PUS250163219</t>
  </si>
  <si>
    <t>이호찬</t>
  </si>
  <si>
    <t>01076017774</t>
  </si>
  <si>
    <t>24460</t>
  </si>
  <si>
    <t>6094373041083</t>
  </si>
  <si>
    <t>1115</t>
  </si>
  <si>
    <r>
      <t xml:space="preserve">INVOICE - </t>
    </r>
    <r>
      <rPr>
        <b/>
        <sz val="12"/>
        <color rgb="FF4401A7"/>
        <rFont val="LG스마트체 Regular"/>
        <family val="3"/>
        <charset val="129"/>
      </rPr>
      <t xml:space="preserve">KSC GLOBAL TRADING LTD </t>
    </r>
    <r>
      <rPr>
        <b/>
        <sz val="12"/>
        <color theme="1"/>
        <rFont val="LG스마트체 Regular"/>
        <family val="3"/>
        <charset val="129"/>
      </rPr>
      <t xml:space="preserve">  2025.09</t>
    </r>
    <phoneticPr fontId="21" type="noConversion"/>
  </si>
  <si>
    <t>중량 오류건 AFT 차액</t>
    <phoneticPr fontId="6" type="noConversion"/>
  </si>
  <si>
    <t>PUS250127347</t>
    <phoneticPr fontId="6" type="noConversion"/>
  </si>
  <si>
    <t>상계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</si>
</sst>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&quot;₩&quot;#,##0_);[Red]\(&quot;₩&quot;#,##0\)"/>
    <numFmt numFmtId="180" formatCode="0.00_);[Red]\(0.00\)"/>
    <numFmt numFmtId="181" formatCode="_-[$₩-412]* #,##0.00_-;\-[$₩-412]* #,##0.00_-;_-[$₩-412]* &quot;-&quot;??_-;_-@_-"/>
    <numFmt numFmtId="182" formatCode="_-[$₩-412]* #,##0_-;\-[$₩-412]* #,##0_-;_-[$₩-412]* &quot;-&quot;??_-;_-@_-"/>
    <numFmt numFmtId="183" formatCode="\$#,##0.00"/>
    <numFmt numFmtId="184" formatCode="_-* #,##0.00_-;\-* #,##0.00_-;_-* &quot;-&quot;_-;_-@_-"/>
    <numFmt numFmtId="187" formatCode="#,##0_);[Red]\(#,##0\)"/>
  </numFmts>
  <fonts count="46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sz val="11"/>
      <color rgb="FF0070C0"/>
      <name val="Calibri"/>
      <family val="2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rgb="FF000000"/>
      <name val="LG스마트체2.0 Regular"/>
      <family val="3"/>
      <charset val="129"/>
    </font>
    <font>
      <b/>
      <sz val="11"/>
      <color rgb="FF0070C0"/>
      <name val="LG스마트체2.0 Regular"/>
      <family val="3"/>
      <charset val="129"/>
    </font>
    <font>
      <sz val="11"/>
      <color indexed="8"/>
      <name val="LG스마트체 Regular"/>
      <family val="3"/>
      <charset val="129"/>
    </font>
    <font>
      <b/>
      <sz val="11"/>
      <color indexed="8"/>
      <name val="LG스마트체 Regular"/>
      <family val="3"/>
      <charset val="129"/>
    </font>
    <font>
      <sz val="11"/>
      <name val="LG스마트체 Regular"/>
      <family val="3"/>
      <charset val="129"/>
    </font>
    <font>
      <b/>
      <sz val="9"/>
      <color indexed="8"/>
      <name val="LG스마트체 Regular"/>
      <family val="3"/>
      <charset val="129"/>
    </font>
    <font>
      <b/>
      <sz val="9"/>
      <name val="LG스마트체 Regular"/>
      <family val="3"/>
      <charset val="129"/>
    </font>
    <font>
      <sz val="9"/>
      <name val="LG스마트체 Regular"/>
      <family val="3"/>
      <charset val="129"/>
    </font>
    <font>
      <sz val="9"/>
      <color indexed="8"/>
      <name val="LG스마트체 Regular"/>
      <family val="3"/>
      <charset val="129"/>
    </font>
    <font>
      <b/>
      <sz val="12"/>
      <color theme="1"/>
      <name val="LG스마트체 Regular"/>
      <family val="3"/>
      <charset val="129"/>
    </font>
    <font>
      <b/>
      <sz val="12"/>
      <color rgb="FF4401A7"/>
      <name val="LG스마트체 Regular"/>
      <family val="3"/>
      <charset val="129"/>
    </font>
    <font>
      <sz val="9"/>
      <color theme="1"/>
      <name val="LG스마트체 Regular"/>
      <family val="3"/>
      <charset val="129"/>
    </font>
    <font>
      <b/>
      <sz val="9"/>
      <color theme="1"/>
      <name val="LG스마트체 Regular"/>
      <family val="3"/>
      <charset val="129"/>
    </font>
    <font>
      <sz val="11"/>
      <name val="Calibri"/>
      <family val="3"/>
      <charset val="129"/>
    </font>
    <font>
      <sz val="10"/>
      <color rgb="FF000000"/>
      <name val="Aptos"/>
      <family val="2"/>
    </font>
    <font>
      <sz val="10"/>
      <color rgb="FF000000"/>
      <name val="굴림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11"/>
      <name val="맑은 고딕"/>
      <family val="2"/>
      <charset val="129"/>
    </font>
    <font>
      <b/>
      <sz val="12"/>
      <color rgb="FFFF0000"/>
      <name val="Calibri"/>
      <family val="2"/>
    </font>
    <font>
      <b/>
      <sz val="10"/>
      <color rgb="FFFF0000"/>
      <name val="맑은 고딕"/>
      <family val="3"/>
      <charset val="129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" borderId="0"/>
    <xf numFmtId="42" fontId="7" fillId="2" borderId="0" applyFont="0" applyFill="0" applyBorder="0" applyAlignment="0" applyProtection="0"/>
    <xf numFmtId="41" fontId="7" fillId="2" borderId="0" applyFont="0" applyFill="0" applyBorder="0" applyAlignment="0" applyProtection="0">
      <alignment vertical="center"/>
    </xf>
    <xf numFmtId="0" fontId="10" fillId="2" borderId="0">
      <alignment vertical="center"/>
    </xf>
    <xf numFmtId="41" fontId="10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1" fillId="2" borderId="0"/>
    <xf numFmtId="0" fontId="7" fillId="2" borderId="0"/>
    <xf numFmtId="42" fontId="7" fillId="2" borderId="0" applyFont="0" applyFill="0" applyBorder="0" applyAlignment="0" applyProtection="0"/>
    <xf numFmtId="41" fontId="7" fillId="2" borderId="0">
      <alignment vertical="top"/>
    </xf>
    <xf numFmtId="0" fontId="12" fillId="2" borderId="0" applyNumberFormat="0" applyFill="0" applyBorder="0" applyAlignment="0" applyProtection="0"/>
    <xf numFmtId="9" fontId="7" fillId="2" borderId="0" applyFont="0" applyFill="0" applyBorder="0" applyAlignment="0" applyProtection="0">
      <alignment vertical="center"/>
    </xf>
    <xf numFmtId="0" fontId="7" fillId="2" borderId="0"/>
    <xf numFmtId="0" fontId="5" fillId="2" borderId="0"/>
    <xf numFmtId="0" fontId="7" fillId="2" borderId="0"/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1" fillId="2" borderId="0">
      <alignment vertical="center"/>
    </xf>
  </cellStyleXfs>
  <cellXfs count="125">
    <xf numFmtId="0" fontId="0" fillId="0" borderId="0" xfId="0">
      <alignment vertical="center"/>
    </xf>
    <xf numFmtId="0" fontId="4" fillId="0" borderId="0" xfId="0" applyFont="1" applyAlignment="1"/>
    <xf numFmtId="176" fontId="4" fillId="0" borderId="15" xfId="0" applyNumberFormat="1" applyFont="1" applyBorder="1" applyAlignment="1"/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applyFont="1">
      <alignment vertical="center"/>
    </xf>
    <xf numFmtId="3" fontId="4" fillId="0" borderId="0" xfId="0" applyNumberFormat="1" applyFont="1" applyAlignment="1"/>
    <xf numFmtId="4" fontId="4" fillId="0" borderId="0" xfId="0" applyNumberFormat="1" applyFont="1" applyAlignment="1"/>
    <xf numFmtId="178" fontId="8" fillId="0" borderId="0" xfId="1" applyNumberFormat="1" applyFont="1" applyBorder="1">
      <alignment vertical="center"/>
    </xf>
    <xf numFmtId="176" fontId="4" fillId="0" borderId="15" xfId="0" applyNumberFormat="1" applyFont="1" applyBorder="1" applyAlignment="1">
      <alignment horizontal="center"/>
    </xf>
    <xf numFmtId="41" fontId="8" fillId="0" borderId="0" xfId="1" applyFont="1">
      <alignment vertical="center"/>
    </xf>
    <xf numFmtId="179" fontId="8" fillId="0" borderId="15" xfId="1" applyNumberFormat="1" applyFont="1" applyBorder="1">
      <alignment vertical="center"/>
    </xf>
    <xf numFmtId="177" fontId="13" fillId="5" borderId="11" xfId="2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3" fillId="7" borderId="0" xfId="0" applyFont="1" applyFill="1" applyAlignment="1"/>
    <xf numFmtId="0" fontId="13" fillId="3" borderId="0" xfId="0" applyFont="1" applyFill="1" applyAlignment="1"/>
    <xf numFmtId="176" fontId="13" fillId="7" borderId="0" xfId="0" applyNumberFormat="1" applyFont="1" applyFill="1" applyAlignment="1"/>
    <xf numFmtId="177" fontId="17" fillId="5" borderId="11" xfId="2" applyNumberFormat="1" applyFont="1" applyFill="1" applyBorder="1" applyAlignment="1">
      <alignment horizontal="center" vertical="center" wrapText="1"/>
    </xf>
    <xf numFmtId="177" fontId="14" fillId="5" borderId="11" xfId="2" applyNumberFormat="1" applyFont="1" applyFill="1" applyBorder="1" applyAlignment="1">
      <alignment horizontal="center" vertical="center" wrapText="1"/>
    </xf>
    <xf numFmtId="177" fontId="13" fillId="5" borderId="11" xfId="2" quotePrefix="1" applyNumberFormat="1" applyFont="1" applyFill="1" applyBorder="1" applyAlignment="1">
      <alignment horizontal="left" vertical="center" wrapText="1"/>
    </xf>
    <xf numFmtId="177" fontId="3" fillId="5" borderId="11" xfId="2" applyNumberFormat="1" applyFont="1" applyFill="1" applyBorder="1" applyAlignment="1">
      <alignment horizontal="center" vertical="center" wrapText="1"/>
    </xf>
    <xf numFmtId="180" fontId="4" fillId="0" borderId="15" xfId="0" applyNumberFormat="1" applyFont="1" applyBorder="1" applyAlignment="1"/>
    <xf numFmtId="182" fontId="4" fillId="0" borderId="15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41" fontId="20" fillId="0" borderId="0" xfId="1" applyFont="1" applyAlignment="1">
      <alignment horizontal="center" vertical="center"/>
    </xf>
    <xf numFmtId="177" fontId="15" fillId="5" borderId="11" xfId="2" applyNumberFormat="1" applyFont="1" applyFill="1" applyBorder="1" applyAlignment="1">
      <alignment horizontal="center" vertical="center" wrapText="1"/>
    </xf>
    <xf numFmtId="182" fontId="8" fillId="0" borderId="21" xfId="1" applyNumberFormat="1" applyFont="1" applyBorder="1">
      <alignment vertical="center"/>
    </xf>
    <xf numFmtId="182" fontId="8" fillId="0" borderId="15" xfId="1" applyNumberFormat="1" applyFont="1" applyBorder="1">
      <alignment vertical="center"/>
    </xf>
    <xf numFmtId="180" fontId="4" fillId="0" borderId="15" xfId="0" applyNumberFormat="1" applyFont="1" applyBorder="1" applyAlignment="1">
      <alignment horizontal="center"/>
    </xf>
    <xf numFmtId="0" fontId="23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182" fontId="19" fillId="3" borderId="1" xfId="1" applyNumberFormat="1" applyFont="1" applyFill="1" applyBorder="1">
      <alignment vertical="center"/>
    </xf>
    <xf numFmtId="182" fontId="13" fillId="5" borderId="11" xfId="2" applyNumberFormat="1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8" borderId="14" xfId="0" applyFont="1" applyFill="1" applyBorder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21" xfId="0" applyFont="1" applyBorder="1">
      <alignment vertical="center"/>
    </xf>
    <xf numFmtId="0" fontId="25" fillId="2" borderId="5" xfId="0" applyFont="1" applyFill="1" applyBorder="1" applyAlignment="1">
      <alignment horizontal="left" vertical="center"/>
    </xf>
    <xf numFmtId="0" fontId="25" fillId="0" borderId="22" xfId="0" applyFont="1" applyBorder="1" applyAlignment="1">
      <alignment horizontal="center" vertical="center"/>
    </xf>
    <xf numFmtId="0" fontId="28" fillId="0" borderId="22" xfId="0" applyFont="1" applyBorder="1" applyAlignment="1">
      <alignment horizontal="right" vertical="center"/>
    </xf>
    <xf numFmtId="0" fontId="26" fillId="6" borderId="12" xfId="0" applyFont="1" applyFill="1" applyBorder="1" applyAlignment="1">
      <alignment horizontal="center" vertical="center"/>
    </xf>
    <xf numFmtId="0" fontId="26" fillId="6" borderId="13" xfId="0" applyFont="1" applyFill="1" applyBorder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41" fontId="25" fillId="0" borderId="8" xfId="1" applyFont="1" applyBorder="1" applyAlignment="1">
      <alignment horizontal="center" vertical="center"/>
    </xf>
    <xf numFmtId="41" fontId="25" fillId="0" borderId="9" xfId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41" fontId="25" fillId="0" borderId="3" xfId="1" applyFont="1" applyBorder="1" applyAlignment="1">
      <alignment horizontal="center" vertical="center"/>
    </xf>
    <xf numFmtId="41" fontId="25" fillId="0" borderId="2" xfId="1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41" fontId="25" fillId="0" borderId="5" xfId="1" applyFont="1" applyBorder="1" applyAlignment="1">
      <alignment horizontal="center" vertical="center"/>
    </xf>
    <xf numFmtId="41" fontId="25" fillId="0" borderId="6" xfId="1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84" fontId="25" fillId="0" borderId="3" xfId="1" applyNumberFormat="1" applyFont="1" applyBorder="1" applyAlignment="1">
      <alignment horizontal="center" vertical="center"/>
    </xf>
    <xf numFmtId="184" fontId="25" fillId="0" borderId="5" xfId="1" applyNumberFormat="1" applyFont="1" applyBorder="1" applyAlignment="1">
      <alignment horizontal="center" vertical="center"/>
    </xf>
    <xf numFmtId="0" fontId="26" fillId="0" borderId="0" xfId="0" applyFont="1">
      <alignment vertical="center"/>
    </xf>
    <xf numFmtId="49" fontId="29" fillId="8" borderId="1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/>
    </xf>
    <xf numFmtId="41" fontId="30" fillId="2" borderId="1" xfId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81" fontId="30" fillId="2" borderId="16" xfId="2" applyNumberFormat="1" applyFont="1" applyFill="1" applyBorder="1" applyAlignment="1">
      <alignment horizontal="left" vertical="center"/>
    </xf>
    <xf numFmtId="0" fontId="25" fillId="0" borderId="0" xfId="0" quotePrefix="1" applyFont="1">
      <alignment vertical="center"/>
    </xf>
    <xf numFmtId="41" fontId="25" fillId="0" borderId="10" xfId="1" applyFont="1" applyBorder="1">
      <alignment vertical="center"/>
    </xf>
    <xf numFmtId="41" fontId="25" fillId="0" borderId="4" xfId="1" applyFont="1" applyBorder="1">
      <alignment vertical="center"/>
    </xf>
    <xf numFmtId="41" fontId="25" fillId="2" borderId="7" xfId="1" applyFont="1" applyFill="1" applyBorder="1">
      <alignment vertical="center"/>
    </xf>
    <xf numFmtId="0" fontId="25" fillId="0" borderId="9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8" borderId="13" xfId="0" applyFont="1" applyFill="1" applyBorder="1" applyAlignment="1">
      <alignment horizontal="center" vertical="center"/>
    </xf>
    <xf numFmtId="41" fontId="25" fillId="0" borderId="10" xfId="1" applyFont="1" applyBorder="1" applyAlignment="1">
      <alignment horizontal="center" vertical="center"/>
    </xf>
    <xf numFmtId="41" fontId="25" fillId="0" borderId="18" xfId="1" applyFont="1" applyBorder="1" applyAlignment="1">
      <alignment horizontal="center" vertical="center"/>
    </xf>
    <xf numFmtId="0" fontId="27" fillId="0" borderId="0" xfId="0" applyFont="1" applyAlignment="1">
      <alignment horizontal="left"/>
    </xf>
    <xf numFmtId="0" fontId="34" fillId="2" borderId="0" xfId="15" applyFont="1" applyAlignment="1">
      <alignment vertical="center"/>
    </xf>
    <xf numFmtId="0" fontId="34" fillId="2" borderId="1" xfId="15" applyFont="1" applyBorder="1" applyAlignment="1">
      <alignment vertical="top" wrapText="1"/>
    </xf>
    <xf numFmtId="0" fontId="35" fillId="2" borderId="0" xfId="17" applyFont="1" applyAlignment="1">
      <alignment vertical="center"/>
    </xf>
    <xf numFmtId="0" fontId="34" fillId="2" borderId="0" xfId="17" applyFont="1" applyAlignment="1">
      <alignment vertical="center"/>
    </xf>
    <xf numFmtId="0" fontId="29" fillId="4" borderId="27" xfId="17" applyFont="1" applyFill="1" applyBorder="1" applyAlignment="1">
      <alignment horizontal="center" vertical="center" wrapText="1"/>
    </xf>
    <xf numFmtId="42" fontId="30" fillId="5" borderId="1" xfId="4" applyFont="1" applyFill="1" applyBorder="1" applyAlignment="1">
      <alignment horizontal="center" vertical="center" wrapText="1"/>
    </xf>
    <xf numFmtId="42" fontId="35" fillId="4" borderId="1" xfId="4" applyFont="1" applyFill="1" applyBorder="1" applyAlignment="1">
      <alignment horizontal="center" vertical="center"/>
    </xf>
    <xf numFmtId="0" fontId="34" fillId="2" borderId="0" xfId="15" applyFont="1" applyAlignment="1">
      <alignment horizontal="center" vertical="center"/>
    </xf>
    <xf numFmtId="42" fontId="34" fillId="2" borderId="0" xfId="4" applyFont="1" applyAlignment="1">
      <alignment vertical="center"/>
    </xf>
    <xf numFmtId="0" fontId="36" fillId="0" borderId="0" xfId="0" applyFont="1" applyAlignment="1"/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7" fillId="2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>
      <alignment vertical="center"/>
    </xf>
    <xf numFmtId="0" fontId="41" fillId="0" borderId="0" xfId="0" applyFont="1" applyAlignment="1"/>
    <xf numFmtId="3" fontId="41" fillId="0" borderId="0" xfId="0" applyNumberFormat="1" applyFont="1" applyAlignment="1"/>
    <xf numFmtId="4" fontId="41" fillId="0" borderId="0" xfId="0" applyNumberFormat="1" applyFont="1" applyAlignment="1"/>
    <xf numFmtId="182" fontId="19" fillId="3" borderId="0" xfId="1" applyNumberFormat="1" applyFont="1" applyFill="1" applyBorder="1">
      <alignment vertical="center"/>
    </xf>
    <xf numFmtId="177" fontId="3" fillId="5" borderId="0" xfId="2" applyNumberFormat="1" applyFont="1" applyFill="1" applyBorder="1" applyAlignment="1">
      <alignment horizontal="center" vertical="center" wrapText="1"/>
    </xf>
    <xf numFmtId="179" fontId="8" fillId="0" borderId="0" xfId="1" applyNumberFormat="1" applyFont="1" applyBorder="1">
      <alignment vertical="center"/>
    </xf>
    <xf numFmtId="179" fontId="41" fillId="0" borderId="0" xfId="1" applyNumberFormat="1" applyFont="1" applyBorder="1">
      <alignment vertical="center"/>
    </xf>
    <xf numFmtId="0" fontId="34" fillId="2" borderId="0" xfId="15" applyFont="1" applyAlignment="1">
      <alignment horizontal="left" vertical="top" wrapText="1"/>
    </xf>
    <xf numFmtId="0" fontId="35" fillId="4" borderId="23" xfId="17" applyFont="1" applyFill="1" applyBorder="1" applyAlignment="1">
      <alignment horizontal="distributed" vertical="center" indent="2"/>
    </xf>
    <xf numFmtId="0" fontId="29" fillId="2" borderId="24" xfId="17" applyFont="1" applyBorder="1"/>
    <xf numFmtId="0" fontId="35" fillId="4" borderId="25" xfId="17" applyFont="1" applyFill="1" applyBorder="1" applyAlignment="1">
      <alignment horizontal="center" vertical="center"/>
    </xf>
    <xf numFmtId="0" fontId="35" fillId="4" borderId="26" xfId="17" applyFont="1" applyFill="1" applyBorder="1" applyAlignment="1">
      <alignment horizontal="center" vertical="center"/>
    </xf>
    <xf numFmtId="0" fontId="35" fillId="4" borderId="24" xfId="17" applyFont="1" applyFill="1" applyBorder="1" applyAlignment="1">
      <alignment horizontal="center" vertical="center"/>
    </xf>
    <xf numFmtId="0" fontId="35" fillId="4" borderId="1" xfId="17" applyFont="1" applyFill="1" applyBorder="1" applyAlignment="1">
      <alignment horizontal="center" vertical="center"/>
    </xf>
    <xf numFmtId="41" fontId="35" fillId="4" borderId="1" xfId="12" applyFont="1" applyFill="1" applyBorder="1" applyAlignment="1">
      <alignment vertical="center"/>
    </xf>
    <xf numFmtId="41" fontId="35" fillId="4" borderId="1" xfId="12" applyFont="1" applyFill="1" applyBorder="1" applyAlignment="1">
      <alignment horizontal="center" vertical="center"/>
    </xf>
    <xf numFmtId="183" fontId="35" fillId="4" borderId="1" xfId="4" applyNumberFormat="1" applyFont="1" applyFill="1" applyBorder="1" applyAlignment="1">
      <alignment horizontal="center" vertical="center"/>
    </xf>
    <xf numFmtId="0" fontId="32" fillId="2" borderId="1" xfId="15" applyFont="1" applyBorder="1" applyAlignment="1">
      <alignment horizontal="center" vertical="center"/>
    </xf>
    <xf numFmtId="0" fontId="34" fillId="2" borderId="1" xfId="15" applyFont="1" applyBorder="1" applyAlignment="1">
      <alignment horizontal="left" vertical="top" wrapText="1"/>
    </xf>
    <xf numFmtId="0" fontId="34" fillId="5" borderId="19" xfId="17" applyFont="1" applyFill="1" applyBorder="1" applyAlignment="1">
      <alignment horizontal="center" vertical="center"/>
    </xf>
    <xf numFmtId="0" fontId="34" fillId="5" borderId="17" xfId="17" applyFont="1" applyFill="1" applyBorder="1" applyAlignment="1">
      <alignment horizontal="center" vertical="center"/>
    </xf>
    <xf numFmtId="3" fontId="34" fillId="5" borderId="19" xfId="17" applyNumberFormat="1" applyFont="1" applyFill="1" applyBorder="1" applyAlignment="1">
      <alignment horizontal="center" vertical="center"/>
    </xf>
    <xf numFmtId="3" fontId="34" fillId="5" borderId="17" xfId="17" applyNumberFormat="1" applyFont="1" applyFill="1" applyBorder="1" applyAlignment="1">
      <alignment horizontal="center" vertical="center"/>
    </xf>
    <xf numFmtId="179" fontId="19" fillId="3" borderId="19" xfId="1" applyNumberFormat="1" applyFont="1" applyFill="1" applyBorder="1" applyAlignment="1">
      <alignment horizontal="center" vertical="center"/>
    </xf>
    <xf numFmtId="179" fontId="19" fillId="3" borderId="20" xfId="1" applyNumberFormat="1" applyFont="1" applyFill="1" applyBorder="1" applyAlignment="1">
      <alignment horizontal="center" vertical="center"/>
    </xf>
    <xf numFmtId="179" fontId="19" fillId="3" borderId="17" xfId="1" applyNumberFormat="1" applyFont="1" applyFill="1" applyBorder="1" applyAlignment="1">
      <alignment horizontal="center" vertical="center"/>
    </xf>
    <xf numFmtId="0" fontId="42" fillId="0" borderId="0" xfId="0" applyFont="1" applyAlignment="1"/>
    <xf numFmtId="187" fontId="37" fillId="0" borderId="1" xfId="0" applyNumberFormat="1" applyFont="1" applyBorder="1" applyAlignment="1">
      <alignment horizontal="center" vertical="center"/>
    </xf>
    <xf numFmtId="187" fontId="0" fillId="0" borderId="1" xfId="0" applyNumberFormat="1" applyBorder="1">
      <alignment vertical="center"/>
    </xf>
    <xf numFmtId="187" fontId="40" fillId="0" borderId="0" xfId="0" applyNumberFormat="1" applyFont="1" applyAlignment="1">
      <alignment horizontal="center" vertical="center"/>
    </xf>
    <xf numFmtId="182" fontId="43" fillId="3" borderId="1" xfId="1" applyNumberFormat="1" applyFont="1" applyFill="1" applyBorder="1">
      <alignment vertical="center"/>
    </xf>
    <xf numFmtId="177" fontId="44" fillId="5" borderId="11" xfId="2" applyNumberFormat="1" applyFont="1" applyFill="1" applyBorder="1" applyAlignment="1">
      <alignment horizontal="center" vertical="center" wrapText="1"/>
    </xf>
    <xf numFmtId="182" fontId="41" fillId="0" borderId="15" xfId="1" applyNumberFormat="1" applyFont="1" applyBorder="1">
      <alignment vertical="center"/>
    </xf>
    <xf numFmtId="182" fontId="45" fillId="3" borderId="1" xfId="1" applyNumberFormat="1" applyFont="1" applyFill="1" applyBorder="1">
      <alignment vertical="center"/>
    </xf>
    <xf numFmtId="182" fontId="4" fillId="0" borderId="15" xfId="1" applyNumberFormat="1" applyFont="1" applyBorder="1">
      <alignment vertical="center"/>
    </xf>
  </cellXfs>
  <cellStyles count="21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하이퍼링크 2" xfId="13" xr:uid="{B5BF1866-4F65-44EC-805F-F06478EE6DD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1F9B-F375-4C77-859B-94F79EA49619}">
  <sheetPr>
    <tabColor rgb="FFFFC000"/>
    <pageSetUpPr fitToPage="1"/>
  </sheetPr>
  <dimension ref="A1:L18"/>
  <sheetViews>
    <sheetView view="pageBreakPreview" zoomScaleSheetLayoutView="100" workbookViewId="0">
      <selection activeCell="E19" sqref="E19"/>
    </sheetView>
  </sheetViews>
  <sheetFormatPr defaultColWidth="8" defaultRowHeight="11.4" x14ac:dyDescent="0.4"/>
  <cols>
    <col min="1" max="1" width="13.69921875" style="73" customWidth="1"/>
    <col min="2" max="2" width="16.59765625" style="73" customWidth="1"/>
    <col min="3" max="3" width="9.3984375" style="73" customWidth="1"/>
    <col min="4" max="4" width="15.09765625" style="73" customWidth="1"/>
    <col min="5" max="7" width="9.3984375" style="73" customWidth="1"/>
    <col min="8" max="8" width="12.59765625" style="73" customWidth="1"/>
    <col min="9" max="9" width="15.19921875" style="73" customWidth="1"/>
    <col min="10" max="10" width="10.5" style="73" bestFit="1" customWidth="1"/>
    <col min="11" max="16384" width="8" style="73"/>
  </cols>
  <sheetData>
    <row r="1" spans="1:12" ht="24.9" customHeight="1" x14ac:dyDescent="0.4">
      <c r="A1" s="107" t="s">
        <v>1604</v>
      </c>
      <c r="B1" s="107"/>
      <c r="C1" s="107"/>
      <c r="D1" s="107"/>
      <c r="E1" s="107"/>
      <c r="F1" s="107"/>
      <c r="G1" s="107"/>
      <c r="H1" s="107"/>
      <c r="I1" s="107"/>
    </row>
    <row r="2" spans="1:12" ht="53.25" customHeight="1" x14ac:dyDescent="0.4">
      <c r="A2" s="74" t="s">
        <v>81</v>
      </c>
      <c r="B2" s="108" t="s">
        <v>121</v>
      </c>
      <c r="C2" s="108"/>
      <c r="D2" s="108"/>
      <c r="E2" s="108"/>
      <c r="F2" s="74" t="s">
        <v>82</v>
      </c>
      <c r="G2" s="108" t="s">
        <v>91</v>
      </c>
      <c r="H2" s="108"/>
      <c r="I2" s="108"/>
      <c r="K2" s="97"/>
      <c r="L2" s="97"/>
    </row>
    <row r="3" spans="1:12" s="76" customFormat="1" ht="12" thickBot="1" x14ac:dyDescent="0.45">
      <c r="A3" s="75" t="s">
        <v>83</v>
      </c>
    </row>
    <row r="4" spans="1:12" s="76" customFormat="1" ht="24.9" customHeight="1" x14ac:dyDescent="0.2">
      <c r="A4" s="98" t="s">
        <v>84</v>
      </c>
      <c r="B4" s="99"/>
      <c r="C4" s="100" t="s">
        <v>85</v>
      </c>
      <c r="D4" s="101"/>
      <c r="E4" s="100" t="s">
        <v>86</v>
      </c>
      <c r="F4" s="102"/>
      <c r="G4" s="100" t="s">
        <v>87</v>
      </c>
      <c r="H4" s="102"/>
      <c r="I4" s="77" t="s">
        <v>88</v>
      </c>
    </row>
    <row r="5" spans="1:12" s="76" customFormat="1" ht="30" customHeight="1" x14ac:dyDescent="0.4">
      <c r="A5" s="109" t="s">
        <v>103</v>
      </c>
      <c r="B5" s="110"/>
      <c r="C5" s="109"/>
      <c r="D5" s="110"/>
      <c r="E5" s="111"/>
      <c r="F5" s="112"/>
      <c r="G5" s="109"/>
      <c r="H5" s="110"/>
      <c r="I5" s="78">
        <f>Total!Z3</f>
        <v>2893250</v>
      </c>
    </row>
    <row r="6" spans="1:12" s="76" customFormat="1" ht="30" customHeight="1" x14ac:dyDescent="0.4">
      <c r="A6" s="103" t="s">
        <v>89</v>
      </c>
      <c r="B6" s="103"/>
      <c r="C6" s="104"/>
      <c r="D6" s="104"/>
      <c r="E6" s="105"/>
      <c r="F6" s="105"/>
      <c r="G6" s="106"/>
      <c r="H6" s="106"/>
      <c r="I6" s="79">
        <f>SUM(I5)</f>
        <v>2893250</v>
      </c>
    </row>
    <row r="8" spans="1:12" x14ac:dyDescent="0.4">
      <c r="A8" s="80" t="s">
        <v>90</v>
      </c>
      <c r="B8" s="80">
        <v>2256639</v>
      </c>
      <c r="E8" s="81"/>
    </row>
    <row r="9" spans="1:12" x14ac:dyDescent="0.4">
      <c r="E9" s="81"/>
    </row>
    <row r="10" spans="1:12" x14ac:dyDescent="0.4">
      <c r="E10" s="81"/>
    </row>
    <row r="11" spans="1:12" x14ac:dyDescent="0.4">
      <c r="E11" s="81"/>
    </row>
    <row r="12" spans="1:12" x14ac:dyDescent="0.4">
      <c r="E12" s="81"/>
    </row>
    <row r="13" spans="1:12" x14ac:dyDescent="0.4">
      <c r="E13" s="81"/>
    </row>
    <row r="14" spans="1:12" x14ac:dyDescent="0.4">
      <c r="E14" s="81"/>
    </row>
    <row r="15" spans="1:12" x14ac:dyDescent="0.4">
      <c r="E15" s="81"/>
    </row>
    <row r="18" spans="7:7" ht="17.399999999999999" x14ac:dyDescent="0.4">
      <c r="G18"/>
    </row>
  </sheetData>
  <mergeCells count="16">
    <mergeCell ref="A6:B6"/>
    <mergeCell ref="C6:D6"/>
    <mergeCell ref="E6:F6"/>
    <mergeCell ref="G6:H6"/>
    <mergeCell ref="A1:I1"/>
    <mergeCell ref="B2:E2"/>
    <mergeCell ref="G2:I2"/>
    <mergeCell ref="A5:B5"/>
    <mergeCell ref="C5:D5"/>
    <mergeCell ref="E5:F5"/>
    <mergeCell ref="G5:H5"/>
    <mergeCell ref="K2:L2"/>
    <mergeCell ref="A4:B4"/>
    <mergeCell ref="C4:D4"/>
    <mergeCell ref="E4:F4"/>
    <mergeCell ref="G4:H4"/>
  </mergeCells>
  <phoneticPr fontId="6" type="noConversion"/>
  <printOptions horizontalCentered="1" verticalCentered="1"/>
  <pageMargins left="0.23622047244094491" right="0.27559055118110237" top="0.74803149606299213" bottom="0.74803149606299213" header="0.31496062992125984" footer="0.31496062992125984"/>
  <pageSetup paperSize="9" scale="82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J321"/>
  <sheetViews>
    <sheetView showGridLines="0" tabSelected="1" topLeftCell="H1" zoomScale="85" zoomScaleNormal="85" workbookViewId="0">
      <pane ySplit="4" topLeftCell="A5" activePane="bottomLeft" state="frozen"/>
      <selection pane="bottomLeft" activeCell="B6" sqref="B6"/>
    </sheetView>
  </sheetViews>
  <sheetFormatPr defaultColWidth="8.69921875" defaultRowHeight="14.4" outlineLevelCol="1" x14ac:dyDescent="0.4"/>
  <cols>
    <col min="1" max="1" width="3" style="3" customWidth="1"/>
    <col min="2" max="3" width="7.5" style="23" customWidth="1"/>
    <col min="4" max="4" width="9.69921875" style="23" bestFit="1" customWidth="1"/>
    <col min="5" max="5" width="12" style="23" bestFit="1" customWidth="1"/>
    <col min="6" max="6" width="12.5" style="23" bestFit="1" customWidth="1"/>
    <col min="7" max="7" width="9" style="23" bestFit="1" customWidth="1"/>
    <col min="8" max="8" width="18.8984375" style="3" customWidth="1"/>
    <col min="9" max="9" width="8.09765625" style="23" bestFit="1" customWidth="1"/>
    <col min="10" max="10" width="14.69921875" style="3" customWidth="1"/>
    <col min="11" max="11" width="5.19921875" style="23" bestFit="1" customWidth="1"/>
    <col min="12" max="12" width="5.8984375" style="3" bestFit="1" customWidth="1"/>
    <col min="13" max="13" width="7.59765625" style="3" customWidth="1"/>
    <col min="14" max="14" width="6.19921875" style="3" bestFit="1" customWidth="1"/>
    <col min="15" max="15" width="6.19921875" style="3" customWidth="1"/>
    <col min="16" max="16" width="12.3984375" style="3" customWidth="1"/>
    <col min="17" max="17" width="16.59765625" style="3" bestFit="1" customWidth="1"/>
    <col min="18" max="18" width="15.69921875" style="3" customWidth="1"/>
    <col min="19" max="21" width="12.69921875" style="3" customWidth="1"/>
    <col min="22" max="22" width="18" style="3" customWidth="1"/>
    <col min="23" max="23" width="15.09765625" style="3" customWidth="1"/>
    <col min="24" max="25" width="12.69921875" style="3" customWidth="1"/>
    <col min="26" max="27" width="13.8984375" style="3" customWidth="1"/>
    <col min="28" max="28" width="2.8984375" style="3" customWidth="1"/>
    <col min="29" max="29" width="9.3984375" style="3" customWidth="1" outlineLevel="1"/>
    <col min="30" max="30" width="8.69921875" style="3" customWidth="1" outlineLevel="1"/>
    <col min="31" max="31" width="12" style="3" customWidth="1" outlineLevel="1"/>
    <col min="32" max="32" width="13.09765625" style="3" bestFit="1" customWidth="1" outlineLevel="1"/>
    <col min="33" max="33" width="8.69921875" style="3" customWidth="1" outlineLevel="1"/>
    <col min="34" max="34" width="11" style="3" customWidth="1" outlineLevel="1"/>
    <col min="35" max="35" width="8.8984375" style="3" customWidth="1" outlineLevel="1"/>
    <col min="36" max="36" width="21.5" style="3" customWidth="1" outlineLevel="1"/>
    <col min="37" max="40" width="8.69921875" style="3" customWidth="1" outlineLevel="1"/>
    <col min="41" max="41" width="14.69921875" style="3" customWidth="1" outlineLevel="1"/>
    <col min="42" max="48" width="8.69921875" style="3" customWidth="1" outlineLevel="1"/>
    <col min="49" max="49" width="17.59765625" style="3" bestFit="1" customWidth="1" outlineLevel="1"/>
    <col min="50" max="52" width="8.69921875" style="3" customWidth="1" outlineLevel="1"/>
    <col min="53" max="53" width="13.8984375" style="4" customWidth="1" outlineLevel="1"/>
    <col min="54" max="54" width="8.69921875" style="3" customWidth="1" outlineLevel="1"/>
    <col min="55" max="55" width="19.69921875" style="4" customWidth="1" outlineLevel="1"/>
    <col min="56" max="62" width="8.69921875" style="3" customWidth="1" outlineLevel="1"/>
    <col min="63" max="16384" width="8.69921875" style="3"/>
  </cols>
  <sheetData>
    <row r="1" spans="2:62" x14ac:dyDescent="0.4">
      <c r="AC1" s="23">
        <v>1240149</v>
      </c>
    </row>
    <row r="2" spans="2:62" x14ac:dyDescent="0.4">
      <c r="P2" s="10"/>
      <c r="Q2" s="24"/>
      <c r="R2" s="10"/>
      <c r="S2" s="10"/>
      <c r="T2" s="10"/>
      <c r="U2" s="10"/>
      <c r="V2" s="10"/>
      <c r="X2" s="29"/>
      <c r="Y2" s="29"/>
      <c r="Z2" s="30"/>
      <c r="AA2" s="30"/>
    </row>
    <row r="3" spans="2:62" ht="15.6" x14ac:dyDescent="0.4">
      <c r="B3" s="113" t="s">
        <v>0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/>
      <c r="Q3" s="31">
        <f>SUBTOTAL(9,Q$5:Q$10000)</f>
        <v>2857850</v>
      </c>
      <c r="R3" s="31">
        <f t="shared" ref="R3:Z3" si="0">SUBTOTAL(9,R$5:R$10000)</f>
        <v>0</v>
      </c>
      <c r="S3" s="31">
        <f t="shared" si="0"/>
        <v>0</v>
      </c>
      <c r="T3" s="31">
        <f t="shared" si="0"/>
        <v>0</v>
      </c>
      <c r="U3" s="31">
        <f t="shared" si="0"/>
        <v>0</v>
      </c>
      <c r="V3" s="31">
        <f t="shared" si="0"/>
        <v>53400</v>
      </c>
      <c r="W3" s="31">
        <f t="shared" si="0"/>
        <v>0</v>
      </c>
      <c r="X3" s="123">
        <f t="shared" si="0"/>
        <v>0</v>
      </c>
      <c r="Y3" s="120">
        <f t="shared" si="0"/>
        <v>-18000</v>
      </c>
      <c r="Z3" s="31">
        <f t="shared" si="0"/>
        <v>2893250</v>
      </c>
      <c r="AA3" s="93"/>
      <c r="AC3" s="5" t="s">
        <v>1</v>
      </c>
    </row>
    <row r="4" spans="2:62" s="13" customFormat="1" ht="94.2" customHeight="1" thickBot="1" x14ac:dyDescent="0.35"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79</v>
      </c>
      <c r="Q4" s="32" t="s">
        <v>80</v>
      </c>
      <c r="R4" s="32" t="s">
        <v>95</v>
      </c>
      <c r="S4" s="17" t="s">
        <v>101</v>
      </c>
      <c r="T4" s="18" t="s">
        <v>17</v>
      </c>
      <c r="U4" s="17" t="s">
        <v>18</v>
      </c>
      <c r="V4" s="19" t="s">
        <v>100</v>
      </c>
      <c r="W4" s="17" t="s">
        <v>114</v>
      </c>
      <c r="X4" s="25" t="s">
        <v>93</v>
      </c>
      <c r="Y4" s="121" t="s">
        <v>1607</v>
      </c>
      <c r="Z4" s="20" t="s">
        <v>19</v>
      </c>
      <c r="AA4" s="94"/>
      <c r="AC4" s="14" t="s">
        <v>20</v>
      </c>
      <c r="AD4" s="14" t="s">
        <v>21</v>
      </c>
      <c r="AE4" s="14" t="s">
        <v>22</v>
      </c>
      <c r="AF4" s="14" t="s">
        <v>23</v>
      </c>
      <c r="AG4" s="14" t="s">
        <v>24</v>
      </c>
      <c r="AH4" s="14" t="s">
        <v>25</v>
      </c>
      <c r="AI4" s="14" t="s">
        <v>26</v>
      </c>
      <c r="AJ4" s="14"/>
      <c r="AK4" s="14" t="s">
        <v>27</v>
      </c>
      <c r="AL4" s="14" t="s">
        <v>28</v>
      </c>
      <c r="AM4" s="14" t="s">
        <v>29</v>
      </c>
      <c r="AN4" s="15" t="s">
        <v>30</v>
      </c>
      <c r="AO4" s="14" t="s">
        <v>31</v>
      </c>
      <c r="AP4" s="15" t="s">
        <v>32</v>
      </c>
      <c r="AQ4" s="14" t="s">
        <v>33</v>
      </c>
      <c r="AR4" s="14" t="s">
        <v>34</v>
      </c>
      <c r="AS4" s="14" t="s">
        <v>35</v>
      </c>
      <c r="AT4" s="14" t="s">
        <v>36</v>
      </c>
      <c r="AU4" s="14" t="s">
        <v>37</v>
      </c>
      <c r="AV4" s="14" t="s">
        <v>38</v>
      </c>
      <c r="AW4" s="14" t="s">
        <v>39</v>
      </c>
      <c r="AX4" s="14" t="s">
        <v>40</v>
      </c>
      <c r="AY4" s="14" t="s">
        <v>41</v>
      </c>
      <c r="AZ4" s="14" t="s">
        <v>42</v>
      </c>
      <c r="BA4" s="16" t="s">
        <v>43</v>
      </c>
      <c r="BB4" s="14" t="s">
        <v>44</v>
      </c>
      <c r="BC4" s="16" t="s">
        <v>45</v>
      </c>
      <c r="BD4" s="14" t="s">
        <v>46</v>
      </c>
      <c r="BE4" s="14" t="s">
        <v>47</v>
      </c>
      <c r="BF4" s="14" t="s">
        <v>48</v>
      </c>
      <c r="BG4" s="14" t="s">
        <v>49</v>
      </c>
      <c r="BH4" s="14" t="s">
        <v>50</v>
      </c>
      <c r="BI4" s="14" t="s">
        <v>50</v>
      </c>
      <c r="BJ4" s="14" t="s">
        <v>92</v>
      </c>
    </row>
    <row r="5" spans="2:62" ht="18" thickTop="1" x14ac:dyDescent="0.4">
      <c r="B5" s="9">
        <v>1</v>
      </c>
      <c r="C5" s="9" t="str">
        <f t="shared" ref="C5:C6" si="1">AD5</f>
        <v>YVR</v>
      </c>
      <c r="D5" s="9" t="str">
        <f t="shared" ref="D5:D6" si="2">AC5</f>
        <v>2025-09-04</v>
      </c>
      <c r="E5" s="9" t="str">
        <f t="shared" ref="E5:E6" si="3">AE5</f>
        <v>01477086516</v>
      </c>
      <c r="F5" s="9" t="str">
        <f t="shared" ref="F5:F6" si="4">AF5</f>
        <v>PUS250142723</v>
      </c>
      <c r="G5" s="9" t="str">
        <f t="shared" ref="G5:G6" si="5">AG5</f>
        <v>황정현</v>
      </c>
      <c r="H5" s="2" t="str">
        <f t="shared" ref="H5:H6" si="6">AO5</f>
        <v>일반(목록배제,Normal-Manifest Exception)</v>
      </c>
      <c r="I5" s="28">
        <f t="shared" ref="I5:I6" si="7">AP5</f>
        <v>18.989999999999998</v>
      </c>
      <c r="J5" s="2" t="str">
        <f t="shared" ref="J5:J6" si="8">AW5</f>
        <v>KSC GLOBAL TRADING LTD</v>
      </c>
      <c r="K5" s="9">
        <f t="shared" ref="K5:K6" si="9">AK5</f>
        <v>1</v>
      </c>
      <c r="L5" s="21">
        <f t="shared" ref="L5:L6" si="10">AL5</f>
        <v>0.5</v>
      </c>
      <c r="M5" s="21">
        <f t="shared" ref="M5:M6" si="11">AM5</f>
        <v>0.2</v>
      </c>
      <c r="N5" s="21">
        <f t="shared" ref="N5:N6" si="12">AN5</f>
        <v>0.5</v>
      </c>
      <c r="O5" s="21">
        <f t="shared" ref="O5:O6" si="13">CEILING(N5,0.5)</f>
        <v>0.5</v>
      </c>
      <c r="P5" s="9" t="str">
        <f t="shared" ref="P5:P6" si="14">BA5</f>
        <v>6094373013160</v>
      </c>
      <c r="Q5" s="22">
        <f t="shared" ref="Q5:Q6" si="15">6650+(O5-0.5)/0.5*2000</f>
        <v>6650</v>
      </c>
      <c r="R5" s="27">
        <f>VLOOKUP(H5,MAPPING!$B$3:$D$13,3,0)</f>
        <v>0</v>
      </c>
      <c r="S5" s="26">
        <f t="shared" ref="S5:S6" si="16">3000*(K5-1)</f>
        <v>0</v>
      </c>
      <c r="T5" s="27">
        <v>0</v>
      </c>
      <c r="U5" s="27">
        <f>(IF(VLOOKUP(VLOOKUP(AP5,MAPPING!$B$15:$D$20,2,1),MAPPING!$C$15:$E$20,2,0)=7000,0,VLOOKUP(VLOOKUP(AP5,MAPPING!$B$15:$D$20,2,1),MAPPING!$C$15:$E$20,2,0)))</f>
        <v>0</v>
      </c>
      <c r="V5" s="27">
        <f>(K5*VLOOKUP(O5/K5,MAPPING!$B$22:$C$29,2,10))</f>
        <v>0</v>
      </c>
      <c r="W5" s="27">
        <v>0</v>
      </c>
      <c r="X5" s="124">
        <f t="shared" ref="X5:Y6" si="17">IF(_xlfn.CEILING.MATH(O5-30,1)&lt;0,0,_xlfn.CEILING.MATH(O5-30,1))*400</f>
        <v>0</v>
      </c>
      <c r="Y5" s="122">
        <v>-6000</v>
      </c>
      <c r="Z5" s="11">
        <f>SUM(Q5:Y5)</f>
        <v>650</v>
      </c>
      <c r="AA5" s="95"/>
      <c r="AC5" s="116" t="s">
        <v>145</v>
      </c>
      <c r="AD5" s="1" t="s">
        <v>96</v>
      </c>
      <c r="AE5" s="1" t="s">
        <v>146</v>
      </c>
      <c r="AF5" s="1" t="s">
        <v>147</v>
      </c>
      <c r="AG5" s="1" t="s">
        <v>148</v>
      </c>
      <c r="AH5" s="1" t="s">
        <v>149</v>
      </c>
      <c r="AI5" s="1" t="s">
        <v>150</v>
      </c>
      <c r="AJ5" s="1" t="s">
        <v>51</v>
      </c>
      <c r="AK5" s="6">
        <v>1</v>
      </c>
      <c r="AL5" s="7">
        <v>0.5</v>
      </c>
      <c r="AM5" s="7">
        <v>0.2</v>
      </c>
      <c r="AN5" s="7">
        <v>0.5</v>
      </c>
      <c r="AO5" s="82" t="s">
        <v>58</v>
      </c>
      <c r="AP5" s="7">
        <v>18.989999999999998</v>
      </c>
      <c r="AQ5" s="1" t="s">
        <v>53</v>
      </c>
      <c r="AR5" s="1" t="s">
        <v>53</v>
      </c>
      <c r="AS5" s="1" t="s">
        <v>53</v>
      </c>
      <c r="AT5" s="1" t="s">
        <v>53</v>
      </c>
      <c r="AU5" s="1" t="s">
        <v>53</v>
      </c>
      <c r="AV5" s="1" t="s">
        <v>110</v>
      </c>
      <c r="AW5" s="1" t="s">
        <v>105</v>
      </c>
      <c r="AX5" s="1" t="s">
        <v>105</v>
      </c>
      <c r="AY5" s="1" t="s">
        <v>51</v>
      </c>
      <c r="AZ5" s="1" t="s">
        <v>54</v>
      </c>
      <c r="BA5" s="1" t="s">
        <v>151</v>
      </c>
      <c r="BB5" s="1" t="s">
        <v>51</v>
      </c>
      <c r="BC5" s="1" t="s">
        <v>152</v>
      </c>
      <c r="BD5" s="1" t="s">
        <v>106</v>
      </c>
      <c r="BE5" s="1" t="s">
        <v>107</v>
      </c>
      <c r="BF5" s="1" t="s">
        <v>108</v>
      </c>
      <c r="BG5" s="1" t="s">
        <v>55</v>
      </c>
      <c r="BH5" s="1" t="s">
        <v>56</v>
      </c>
      <c r="BI5" s="1" t="s">
        <v>51</v>
      </c>
      <c r="BJ5" s="1" t="s">
        <v>109</v>
      </c>
    </row>
    <row r="6" spans="2:62" x14ac:dyDescent="0.3">
      <c r="B6" s="9">
        <f>B5+1</f>
        <v>2</v>
      </c>
      <c r="C6" s="9" t="str">
        <f t="shared" si="1"/>
        <v>YVR</v>
      </c>
      <c r="D6" s="9" t="str">
        <f t="shared" si="2"/>
        <v>2025-09-04</v>
      </c>
      <c r="E6" s="9" t="str">
        <f t="shared" si="3"/>
        <v>01477086516</v>
      </c>
      <c r="F6" s="9" t="str">
        <f t="shared" si="4"/>
        <v>PUS250142695</v>
      </c>
      <c r="G6" s="9" t="str">
        <f t="shared" si="5"/>
        <v>남윤주</v>
      </c>
      <c r="H6" s="2" t="str">
        <f t="shared" si="6"/>
        <v>일반(목록배제,Normal-Manifest Exception)</v>
      </c>
      <c r="I6" s="28">
        <f t="shared" si="7"/>
        <v>21.98</v>
      </c>
      <c r="J6" s="2" t="str">
        <f t="shared" si="8"/>
        <v>KSC GLOBAL TRADING LTD</v>
      </c>
      <c r="K6" s="9">
        <f t="shared" si="9"/>
        <v>1</v>
      </c>
      <c r="L6" s="21">
        <f t="shared" si="10"/>
        <v>1</v>
      </c>
      <c r="M6" s="21">
        <f t="shared" si="11"/>
        <v>0.2</v>
      </c>
      <c r="N6" s="21">
        <f t="shared" si="12"/>
        <v>1</v>
      </c>
      <c r="O6" s="21">
        <f t="shared" si="13"/>
        <v>1</v>
      </c>
      <c r="P6" s="9" t="str">
        <f t="shared" si="14"/>
        <v>6094373013132</v>
      </c>
      <c r="Q6" s="22">
        <f t="shared" si="15"/>
        <v>8650</v>
      </c>
      <c r="R6" s="27">
        <f>VLOOKUP(H6,MAPPING!$B$3:$D$13,3,0)</f>
        <v>0</v>
      </c>
      <c r="S6" s="26">
        <f t="shared" si="16"/>
        <v>0</v>
      </c>
      <c r="T6" s="27">
        <v>0</v>
      </c>
      <c r="U6" s="27">
        <f>(IF(VLOOKUP(VLOOKUP(AP6,MAPPING!$B$15:$D$20,2,1),MAPPING!$C$15:$E$20,2,0)=7000,0,VLOOKUP(VLOOKUP(AP6,MAPPING!$B$15:$D$20,2,1),MAPPING!$C$15:$E$20,2,0)))</f>
        <v>0</v>
      </c>
      <c r="V6" s="27">
        <f>(K6*VLOOKUP(O6/K6,MAPPING!$B$22:$C$29,2,10))</f>
        <v>0</v>
      </c>
      <c r="W6" s="27">
        <v>0</v>
      </c>
      <c r="X6" s="124">
        <f t="shared" si="17"/>
        <v>0</v>
      </c>
      <c r="Y6" s="122">
        <v>-6000</v>
      </c>
      <c r="Z6" s="11">
        <f t="shared" ref="Z6:Z69" si="18">SUM(Q6:Y6)</f>
        <v>2650</v>
      </c>
      <c r="AA6" s="95"/>
      <c r="AC6" s="1" t="s">
        <v>145</v>
      </c>
      <c r="AD6" s="1" t="s">
        <v>96</v>
      </c>
      <c r="AE6" s="1" t="s">
        <v>146</v>
      </c>
      <c r="AF6" s="1" t="s">
        <v>153</v>
      </c>
      <c r="AG6" s="1" t="s">
        <v>154</v>
      </c>
      <c r="AH6" s="1" t="s">
        <v>155</v>
      </c>
      <c r="AI6" s="1" t="s">
        <v>156</v>
      </c>
      <c r="AJ6" s="1" t="s">
        <v>51</v>
      </c>
      <c r="AK6" s="6">
        <v>1</v>
      </c>
      <c r="AL6" s="7">
        <v>1</v>
      </c>
      <c r="AM6" s="7">
        <v>0.2</v>
      </c>
      <c r="AN6" s="7">
        <v>1</v>
      </c>
      <c r="AO6" s="1" t="s">
        <v>58</v>
      </c>
      <c r="AP6" s="7">
        <v>21.98</v>
      </c>
      <c r="AQ6" s="1" t="s">
        <v>53</v>
      </c>
      <c r="AR6" s="1" t="s">
        <v>53</v>
      </c>
      <c r="AS6" s="1" t="s">
        <v>53</v>
      </c>
      <c r="AT6" s="1" t="s">
        <v>53</v>
      </c>
      <c r="AU6" s="1" t="s">
        <v>53</v>
      </c>
      <c r="AV6" s="1" t="s">
        <v>110</v>
      </c>
      <c r="AW6" s="1" t="s">
        <v>105</v>
      </c>
      <c r="AX6" s="1" t="s">
        <v>105</v>
      </c>
      <c r="AY6" s="1" t="s">
        <v>51</v>
      </c>
      <c r="AZ6" s="1" t="s">
        <v>54</v>
      </c>
      <c r="BA6" s="1" t="s">
        <v>157</v>
      </c>
      <c r="BB6" s="1" t="s">
        <v>51</v>
      </c>
      <c r="BC6" s="1" t="s">
        <v>158</v>
      </c>
      <c r="BD6" s="1" t="s">
        <v>106</v>
      </c>
      <c r="BE6" s="1" t="s">
        <v>107</v>
      </c>
      <c r="BF6" s="1" t="s">
        <v>108</v>
      </c>
      <c r="BG6" s="1" t="s">
        <v>55</v>
      </c>
      <c r="BH6" s="1" t="s">
        <v>56</v>
      </c>
      <c r="BI6" s="1" t="s">
        <v>51</v>
      </c>
      <c r="BJ6" s="1" t="s">
        <v>109</v>
      </c>
    </row>
    <row r="7" spans="2:62" x14ac:dyDescent="0.3">
      <c r="B7" s="9">
        <f t="shared" ref="B7:B70" si="19">B6+1</f>
        <v>3</v>
      </c>
      <c r="C7" s="9" t="str">
        <f t="shared" ref="C7:C70" si="20">AD7</f>
        <v>YVR</v>
      </c>
      <c r="D7" s="9" t="str">
        <f t="shared" ref="D7:D70" si="21">AC7</f>
        <v>2025-09-04</v>
      </c>
      <c r="E7" s="9" t="str">
        <f t="shared" ref="E7:E70" si="22">AE7</f>
        <v>01477086516</v>
      </c>
      <c r="F7" s="9" t="str">
        <f t="shared" ref="F7:F70" si="23">AF7</f>
        <v>PUS250142694</v>
      </c>
      <c r="G7" s="9" t="str">
        <f t="shared" ref="G7:G70" si="24">AG7</f>
        <v>김영걸</v>
      </c>
      <c r="H7" s="2" t="str">
        <f t="shared" ref="H7:H70" si="25">AO7</f>
        <v>일반(목록배제,Normal-Manifest Exception)</v>
      </c>
      <c r="I7" s="28">
        <f t="shared" ref="I7:I70" si="26">AP7</f>
        <v>21.98</v>
      </c>
      <c r="J7" s="2" t="str">
        <f t="shared" ref="J7:J70" si="27">AW7</f>
        <v>KSC GLOBAL TRADING LTD</v>
      </c>
      <c r="K7" s="9">
        <f t="shared" ref="K7:K70" si="28">AK7</f>
        <v>1</v>
      </c>
      <c r="L7" s="21">
        <f t="shared" ref="L7:L70" si="29">AL7</f>
        <v>1</v>
      </c>
      <c r="M7" s="21">
        <f t="shared" ref="M7:M70" si="30">AM7</f>
        <v>0.2</v>
      </c>
      <c r="N7" s="21">
        <f t="shared" ref="N7:N70" si="31">AN7</f>
        <v>1</v>
      </c>
      <c r="O7" s="21">
        <f t="shared" ref="O7:O70" si="32">CEILING(N7,0.5)</f>
        <v>1</v>
      </c>
      <c r="P7" s="9" t="str">
        <f t="shared" ref="P7:P70" si="33">BA7</f>
        <v>6094373013131</v>
      </c>
      <c r="Q7" s="22">
        <f t="shared" ref="Q7:Q70" si="34">6650+(O7-0.5)/0.5*2000</f>
        <v>8650</v>
      </c>
      <c r="R7" s="27">
        <f>VLOOKUP(H7,MAPPING!$B$3:$D$13,3,0)</f>
        <v>0</v>
      </c>
      <c r="S7" s="26">
        <f t="shared" ref="S7:S70" si="35">3000*(K7-1)</f>
        <v>0</v>
      </c>
      <c r="T7" s="27">
        <v>0</v>
      </c>
      <c r="U7" s="27">
        <f>(IF(VLOOKUP(VLOOKUP(AP7,MAPPING!$B$15:$D$20,2,1),MAPPING!$C$15:$E$20,2,0)=7000,0,VLOOKUP(VLOOKUP(AP7,MAPPING!$B$15:$D$20,2,1),MAPPING!$C$15:$E$20,2,0)))</f>
        <v>0</v>
      </c>
      <c r="V7" s="27">
        <f>(K7*VLOOKUP(O7/K7,MAPPING!$B$22:$C$29,2,10))</f>
        <v>0</v>
      </c>
      <c r="W7" s="27">
        <v>0</v>
      </c>
      <c r="X7" s="124">
        <f t="shared" ref="X7:Y70" si="36">IF(_xlfn.CEILING.MATH(O7-30,1)&lt;0,0,_xlfn.CEILING.MATH(O7-30,1))*400</f>
        <v>0</v>
      </c>
      <c r="Y7" s="122">
        <v>-6000</v>
      </c>
      <c r="Z7" s="11">
        <f t="shared" si="18"/>
        <v>2650</v>
      </c>
      <c r="AA7" s="95"/>
      <c r="AC7" s="1" t="s">
        <v>145</v>
      </c>
      <c r="AD7" s="1" t="s">
        <v>96</v>
      </c>
      <c r="AE7" s="1" t="s">
        <v>146</v>
      </c>
      <c r="AF7" s="1" t="s">
        <v>159</v>
      </c>
      <c r="AG7" s="1" t="s">
        <v>160</v>
      </c>
      <c r="AH7" s="1" t="s">
        <v>161</v>
      </c>
      <c r="AI7" s="1" t="s">
        <v>162</v>
      </c>
      <c r="AJ7" s="1" t="s">
        <v>51</v>
      </c>
      <c r="AK7" s="6">
        <v>1</v>
      </c>
      <c r="AL7" s="7">
        <v>1</v>
      </c>
      <c r="AM7" s="7">
        <v>0.2</v>
      </c>
      <c r="AN7" s="7">
        <v>1</v>
      </c>
      <c r="AO7" s="1" t="s">
        <v>58</v>
      </c>
      <c r="AP7" s="7">
        <v>21.98</v>
      </c>
      <c r="AQ7" s="1" t="s">
        <v>53</v>
      </c>
      <c r="AR7" s="1" t="s">
        <v>53</v>
      </c>
      <c r="AS7" s="1" t="s">
        <v>53</v>
      </c>
      <c r="AT7" s="1" t="s">
        <v>53</v>
      </c>
      <c r="AU7" s="1" t="s">
        <v>53</v>
      </c>
      <c r="AV7" s="1" t="s">
        <v>110</v>
      </c>
      <c r="AW7" s="1" t="s">
        <v>105</v>
      </c>
      <c r="AX7" s="1" t="s">
        <v>105</v>
      </c>
      <c r="AY7" s="1" t="s">
        <v>51</v>
      </c>
      <c r="AZ7" s="1" t="s">
        <v>54</v>
      </c>
      <c r="BA7" s="1" t="s">
        <v>163</v>
      </c>
      <c r="BB7" s="1" t="s">
        <v>51</v>
      </c>
      <c r="BC7" s="1" t="s">
        <v>164</v>
      </c>
      <c r="BD7" s="1" t="s">
        <v>106</v>
      </c>
      <c r="BE7" s="1" t="s">
        <v>107</v>
      </c>
      <c r="BF7" s="1" t="s">
        <v>108</v>
      </c>
      <c r="BG7" s="1" t="s">
        <v>55</v>
      </c>
      <c r="BH7" s="1" t="s">
        <v>56</v>
      </c>
      <c r="BI7" s="1" t="s">
        <v>51</v>
      </c>
      <c r="BJ7" s="1" t="s">
        <v>109</v>
      </c>
    </row>
    <row r="8" spans="2:62" x14ac:dyDescent="0.3">
      <c r="B8" s="9">
        <f t="shared" si="19"/>
        <v>4</v>
      </c>
      <c r="C8" s="9" t="str">
        <f t="shared" si="20"/>
        <v>YVR</v>
      </c>
      <c r="D8" s="9" t="str">
        <f t="shared" si="21"/>
        <v>2025-09-04</v>
      </c>
      <c r="E8" s="9" t="str">
        <f t="shared" si="22"/>
        <v>01477086516</v>
      </c>
      <c r="F8" s="9" t="str">
        <f t="shared" si="23"/>
        <v>PUS250142698</v>
      </c>
      <c r="G8" s="9" t="str">
        <f t="shared" si="24"/>
        <v>박애자</v>
      </c>
      <c r="H8" s="2" t="str">
        <f t="shared" si="25"/>
        <v>일반(목록배제,Normal-Manifest Exception)</v>
      </c>
      <c r="I8" s="28">
        <f t="shared" si="26"/>
        <v>11.97</v>
      </c>
      <c r="J8" s="2" t="str">
        <f t="shared" si="27"/>
        <v>KSC GLOBAL TRADING LTD</v>
      </c>
      <c r="K8" s="9">
        <f t="shared" si="28"/>
        <v>1</v>
      </c>
      <c r="L8" s="21">
        <f t="shared" si="29"/>
        <v>1</v>
      </c>
      <c r="M8" s="21">
        <f t="shared" si="30"/>
        <v>0.2</v>
      </c>
      <c r="N8" s="21">
        <f t="shared" si="31"/>
        <v>1</v>
      </c>
      <c r="O8" s="21">
        <f t="shared" si="32"/>
        <v>1</v>
      </c>
      <c r="P8" s="9" t="str">
        <f t="shared" si="33"/>
        <v>6094373013135</v>
      </c>
      <c r="Q8" s="22">
        <f t="shared" si="34"/>
        <v>8650</v>
      </c>
      <c r="R8" s="27">
        <f>VLOOKUP(H8,MAPPING!$B$3:$D$13,3,0)</f>
        <v>0</v>
      </c>
      <c r="S8" s="26">
        <f t="shared" si="35"/>
        <v>0</v>
      </c>
      <c r="T8" s="27">
        <v>0</v>
      </c>
      <c r="U8" s="27">
        <f>(IF(VLOOKUP(VLOOKUP(AP8,MAPPING!$B$15:$D$20,2,1),MAPPING!$C$15:$E$20,2,0)=7000,0,VLOOKUP(VLOOKUP(AP8,MAPPING!$B$15:$D$20,2,1),MAPPING!$C$15:$E$20,2,0)))</f>
        <v>0</v>
      </c>
      <c r="V8" s="27">
        <f>(K8*VLOOKUP(O8/K8,MAPPING!$B$22:$C$29,2,10))</f>
        <v>0</v>
      </c>
      <c r="W8" s="27">
        <v>0</v>
      </c>
      <c r="X8" s="124">
        <f t="shared" si="36"/>
        <v>0</v>
      </c>
      <c r="Y8" s="122"/>
      <c r="Z8" s="11">
        <f t="shared" si="18"/>
        <v>8650</v>
      </c>
      <c r="AA8" s="95"/>
      <c r="AC8" s="1" t="s">
        <v>145</v>
      </c>
      <c r="AD8" s="1" t="s">
        <v>96</v>
      </c>
      <c r="AE8" s="1" t="s">
        <v>146</v>
      </c>
      <c r="AF8" s="1" t="s">
        <v>165</v>
      </c>
      <c r="AG8" s="1" t="s">
        <v>166</v>
      </c>
      <c r="AH8" s="1" t="s">
        <v>167</v>
      </c>
      <c r="AI8" s="1" t="s">
        <v>131</v>
      </c>
      <c r="AJ8" s="1" t="s">
        <v>51</v>
      </c>
      <c r="AK8" s="6">
        <v>1</v>
      </c>
      <c r="AL8" s="7">
        <v>1</v>
      </c>
      <c r="AM8" s="7">
        <v>0.2</v>
      </c>
      <c r="AN8" s="7">
        <v>1</v>
      </c>
      <c r="AO8" s="1" t="s">
        <v>58</v>
      </c>
      <c r="AP8" s="7">
        <v>11.97</v>
      </c>
      <c r="AQ8" s="1" t="s">
        <v>53</v>
      </c>
      <c r="AR8" s="1" t="s">
        <v>53</v>
      </c>
      <c r="AS8" s="1" t="s">
        <v>53</v>
      </c>
      <c r="AT8" s="1" t="s">
        <v>53</v>
      </c>
      <c r="AU8" s="1" t="s">
        <v>53</v>
      </c>
      <c r="AV8" s="1" t="s">
        <v>110</v>
      </c>
      <c r="AW8" s="1" t="s">
        <v>105</v>
      </c>
      <c r="AX8" s="1" t="s">
        <v>105</v>
      </c>
      <c r="AY8" s="1" t="s">
        <v>51</v>
      </c>
      <c r="AZ8" s="1" t="s">
        <v>54</v>
      </c>
      <c r="BA8" s="1" t="s">
        <v>168</v>
      </c>
      <c r="BB8" s="1" t="s">
        <v>51</v>
      </c>
      <c r="BC8" s="1" t="s">
        <v>169</v>
      </c>
      <c r="BD8" s="1" t="s">
        <v>106</v>
      </c>
      <c r="BE8" s="1" t="s">
        <v>107</v>
      </c>
      <c r="BF8" s="1" t="s">
        <v>108</v>
      </c>
      <c r="BG8" s="1" t="s">
        <v>55</v>
      </c>
      <c r="BH8" s="1" t="s">
        <v>56</v>
      </c>
      <c r="BI8" s="1" t="s">
        <v>51</v>
      </c>
      <c r="BJ8" s="1" t="s">
        <v>109</v>
      </c>
    </row>
    <row r="9" spans="2:62" x14ac:dyDescent="0.3">
      <c r="B9" s="9">
        <f t="shared" si="19"/>
        <v>5</v>
      </c>
      <c r="C9" s="9" t="str">
        <f t="shared" si="20"/>
        <v>YVR</v>
      </c>
      <c r="D9" s="9" t="str">
        <f t="shared" si="21"/>
        <v>2025-09-04</v>
      </c>
      <c r="E9" s="9" t="str">
        <f t="shared" si="22"/>
        <v>01477086516</v>
      </c>
      <c r="F9" s="9" t="str">
        <f t="shared" si="23"/>
        <v>PUS250142700</v>
      </c>
      <c r="G9" s="9" t="str">
        <f t="shared" si="24"/>
        <v>백경민</v>
      </c>
      <c r="H9" s="2" t="str">
        <f t="shared" si="25"/>
        <v>일반(목록배제,Normal-Manifest Exception)</v>
      </c>
      <c r="I9" s="28">
        <f t="shared" si="26"/>
        <v>18.989999999999998</v>
      </c>
      <c r="J9" s="2" t="str">
        <f t="shared" si="27"/>
        <v>KSC GLOBAL TRADING LTD</v>
      </c>
      <c r="K9" s="9">
        <f t="shared" si="28"/>
        <v>1</v>
      </c>
      <c r="L9" s="21">
        <f t="shared" si="29"/>
        <v>0.5</v>
      </c>
      <c r="M9" s="21">
        <f t="shared" si="30"/>
        <v>0.2</v>
      </c>
      <c r="N9" s="21">
        <f t="shared" si="31"/>
        <v>0.5</v>
      </c>
      <c r="O9" s="21">
        <f t="shared" si="32"/>
        <v>0.5</v>
      </c>
      <c r="P9" s="9" t="str">
        <f t="shared" si="33"/>
        <v>6094373013137</v>
      </c>
      <c r="Q9" s="22">
        <f t="shared" si="34"/>
        <v>6650</v>
      </c>
      <c r="R9" s="27">
        <f>VLOOKUP(H9,MAPPING!$B$3:$D$13,3,0)</f>
        <v>0</v>
      </c>
      <c r="S9" s="26">
        <f t="shared" si="35"/>
        <v>0</v>
      </c>
      <c r="T9" s="27">
        <v>0</v>
      </c>
      <c r="U9" s="27">
        <f>(IF(VLOOKUP(VLOOKUP(AP9,MAPPING!$B$15:$D$20,2,1),MAPPING!$C$15:$E$20,2,0)=7000,0,VLOOKUP(VLOOKUP(AP9,MAPPING!$B$15:$D$20,2,1),MAPPING!$C$15:$E$20,2,0)))</f>
        <v>0</v>
      </c>
      <c r="V9" s="27">
        <f>(K9*VLOOKUP(O9/K9,MAPPING!$B$22:$C$29,2,10))</f>
        <v>0</v>
      </c>
      <c r="W9" s="27">
        <v>0</v>
      </c>
      <c r="X9" s="124">
        <f t="shared" si="36"/>
        <v>0</v>
      </c>
      <c r="Y9" s="122"/>
      <c r="Z9" s="11">
        <f t="shared" si="18"/>
        <v>6650</v>
      </c>
      <c r="AA9" s="95"/>
      <c r="AC9" s="1" t="s">
        <v>145</v>
      </c>
      <c r="AD9" s="1" t="s">
        <v>96</v>
      </c>
      <c r="AE9" s="1" t="s">
        <v>146</v>
      </c>
      <c r="AF9" s="1" t="s">
        <v>170</v>
      </c>
      <c r="AG9" s="1" t="s">
        <v>171</v>
      </c>
      <c r="AH9" s="1" t="s">
        <v>172</v>
      </c>
      <c r="AI9" s="1" t="s">
        <v>173</v>
      </c>
      <c r="AJ9" s="1" t="s">
        <v>51</v>
      </c>
      <c r="AK9" s="6">
        <v>1</v>
      </c>
      <c r="AL9" s="7">
        <v>0.5</v>
      </c>
      <c r="AM9" s="7">
        <v>0.2</v>
      </c>
      <c r="AN9" s="7">
        <v>0.5</v>
      </c>
      <c r="AO9" s="1" t="s">
        <v>58</v>
      </c>
      <c r="AP9" s="7">
        <v>18.989999999999998</v>
      </c>
      <c r="AQ9" s="1" t="s">
        <v>53</v>
      </c>
      <c r="AR9" s="1" t="s">
        <v>53</v>
      </c>
      <c r="AS9" s="1" t="s">
        <v>53</v>
      </c>
      <c r="AT9" s="1" t="s">
        <v>53</v>
      </c>
      <c r="AU9" s="1" t="s">
        <v>53</v>
      </c>
      <c r="AV9" s="1" t="s">
        <v>110</v>
      </c>
      <c r="AW9" s="1" t="s">
        <v>105</v>
      </c>
      <c r="AX9" s="1" t="s">
        <v>105</v>
      </c>
      <c r="AY9" s="1" t="s">
        <v>51</v>
      </c>
      <c r="AZ9" s="1" t="s">
        <v>54</v>
      </c>
      <c r="BA9" s="1" t="s">
        <v>174</v>
      </c>
      <c r="BB9" s="1" t="s">
        <v>51</v>
      </c>
      <c r="BC9" s="1" t="s">
        <v>175</v>
      </c>
      <c r="BD9" s="1" t="s">
        <v>106</v>
      </c>
      <c r="BE9" s="1" t="s">
        <v>107</v>
      </c>
      <c r="BF9" s="1" t="s">
        <v>108</v>
      </c>
      <c r="BG9" s="1" t="s">
        <v>55</v>
      </c>
      <c r="BH9" s="1" t="s">
        <v>56</v>
      </c>
      <c r="BI9" s="1" t="s">
        <v>51</v>
      </c>
      <c r="BJ9" s="1" t="s">
        <v>109</v>
      </c>
    </row>
    <row r="10" spans="2:62" x14ac:dyDescent="0.3">
      <c r="B10" s="9">
        <f t="shared" si="19"/>
        <v>6</v>
      </c>
      <c r="C10" s="9" t="str">
        <f t="shared" si="20"/>
        <v>YVR</v>
      </c>
      <c r="D10" s="9" t="str">
        <f t="shared" si="21"/>
        <v>2025-09-04</v>
      </c>
      <c r="E10" s="9" t="str">
        <f t="shared" si="22"/>
        <v>01477086516</v>
      </c>
      <c r="F10" s="9" t="str">
        <f t="shared" si="23"/>
        <v>PUS250142709</v>
      </c>
      <c r="G10" s="9" t="str">
        <f t="shared" si="24"/>
        <v>이준오</v>
      </c>
      <c r="H10" s="2" t="str">
        <f t="shared" si="25"/>
        <v>일반(목록배제,Normal-Manifest Exception)</v>
      </c>
      <c r="I10" s="28">
        <f t="shared" si="26"/>
        <v>56.97</v>
      </c>
      <c r="J10" s="2" t="str">
        <f t="shared" si="27"/>
        <v>KSC GLOBAL TRADING LTD</v>
      </c>
      <c r="K10" s="9">
        <f t="shared" si="28"/>
        <v>1</v>
      </c>
      <c r="L10" s="21">
        <f t="shared" si="29"/>
        <v>0.5</v>
      </c>
      <c r="M10" s="21">
        <f t="shared" si="30"/>
        <v>0.2</v>
      </c>
      <c r="N10" s="21">
        <f t="shared" si="31"/>
        <v>0.5</v>
      </c>
      <c r="O10" s="21">
        <f t="shared" si="32"/>
        <v>0.5</v>
      </c>
      <c r="P10" s="9" t="str">
        <f t="shared" si="33"/>
        <v>6094373013146</v>
      </c>
      <c r="Q10" s="22">
        <f t="shared" si="34"/>
        <v>6650</v>
      </c>
      <c r="R10" s="27">
        <f>VLOOKUP(H10,MAPPING!$B$3:$D$13,3,0)</f>
        <v>0</v>
      </c>
      <c r="S10" s="26">
        <f t="shared" si="35"/>
        <v>0</v>
      </c>
      <c r="T10" s="27">
        <v>0</v>
      </c>
      <c r="U10" s="27">
        <f>(IF(VLOOKUP(VLOOKUP(AP10,MAPPING!$B$15:$D$20,2,1),MAPPING!$C$15:$E$20,2,0)=7000,0,VLOOKUP(VLOOKUP(AP10,MAPPING!$B$15:$D$20,2,1),MAPPING!$C$15:$E$20,2,0)))</f>
        <v>0</v>
      </c>
      <c r="V10" s="27">
        <f>(K10*VLOOKUP(O10/K10,MAPPING!$B$22:$C$29,2,10))</f>
        <v>0</v>
      </c>
      <c r="W10" s="27">
        <v>0</v>
      </c>
      <c r="X10" s="124">
        <f t="shared" si="36"/>
        <v>0</v>
      </c>
      <c r="Y10" s="122"/>
      <c r="Z10" s="11">
        <f t="shared" si="18"/>
        <v>6650</v>
      </c>
      <c r="AA10" s="95"/>
      <c r="AC10" s="1" t="s">
        <v>145</v>
      </c>
      <c r="AD10" s="1" t="s">
        <v>96</v>
      </c>
      <c r="AE10" s="1" t="s">
        <v>146</v>
      </c>
      <c r="AF10" s="1" t="s">
        <v>176</v>
      </c>
      <c r="AG10" s="1" t="s">
        <v>177</v>
      </c>
      <c r="AH10" s="1" t="s">
        <v>178</v>
      </c>
      <c r="AI10" s="1" t="s">
        <v>179</v>
      </c>
      <c r="AJ10" s="1" t="s">
        <v>51</v>
      </c>
      <c r="AK10" s="6">
        <v>1</v>
      </c>
      <c r="AL10" s="7">
        <v>0.5</v>
      </c>
      <c r="AM10" s="7">
        <v>0.2</v>
      </c>
      <c r="AN10" s="7">
        <v>0.5</v>
      </c>
      <c r="AO10" s="1" t="s">
        <v>58</v>
      </c>
      <c r="AP10" s="7">
        <v>56.97</v>
      </c>
      <c r="AQ10" s="1" t="s">
        <v>53</v>
      </c>
      <c r="AR10" s="1" t="s">
        <v>53</v>
      </c>
      <c r="AS10" s="1" t="s">
        <v>53</v>
      </c>
      <c r="AT10" s="1" t="s">
        <v>53</v>
      </c>
      <c r="AU10" s="1" t="s">
        <v>53</v>
      </c>
      <c r="AV10" s="1" t="s">
        <v>110</v>
      </c>
      <c r="AW10" s="1" t="s">
        <v>105</v>
      </c>
      <c r="AX10" s="1" t="s">
        <v>105</v>
      </c>
      <c r="AY10" s="1" t="s">
        <v>51</v>
      </c>
      <c r="AZ10" s="1" t="s">
        <v>54</v>
      </c>
      <c r="BA10" s="1" t="s">
        <v>180</v>
      </c>
      <c r="BB10" s="1" t="s">
        <v>51</v>
      </c>
      <c r="BC10" s="1" t="s">
        <v>181</v>
      </c>
      <c r="BD10" s="1" t="s">
        <v>106</v>
      </c>
      <c r="BE10" s="1" t="s">
        <v>107</v>
      </c>
      <c r="BF10" s="1" t="s">
        <v>108</v>
      </c>
      <c r="BG10" s="1" t="s">
        <v>55</v>
      </c>
      <c r="BH10" s="1" t="s">
        <v>56</v>
      </c>
      <c r="BI10" s="1" t="s">
        <v>51</v>
      </c>
      <c r="BJ10" s="1" t="s">
        <v>109</v>
      </c>
    </row>
    <row r="11" spans="2:62" x14ac:dyDescent="0.3">
      <c r="B11" s="9">
        <f t="shared" si="19"/>
        <v>7</v>
      </c>
      <c r="C11" s="9" t="str">
        <f t="shared" si="20"/>
        <v>YVR</v>
      </c>
      <c r="D11" s="9" t="str">
        <f t="shared" si="21"/>
        <v>2025-09-04</v>
      </c>
      <c r="E11" s="9" t="str">
        <f t="shared" si="22"/>
        <v>01477086516</v>
      </c>
      <c r="F11" s="9" t="str">
        <f t="shared" si="23"/>
        <v>PUS250142707</v>
      </c>
      <c r="G11" s="9" t="str">
        <f t="shared" si="24"/>
        <v>이은비</v>
      </c>
      <c r="H11" s="2" t="str">
        <f t="shared" si="25"/>
        <v>일반(목록배제,Normal-Manifest Exception)</v>
      </c>
      <c r="I11" s="28">
        <f t="shared" si="26"/>
        <v>18.989999999999998</v>
      </c>
      <c r="J11" s="2" t="str">
        <f t="shared" si="27"/>
        <v>KSC GLOBAL TRADING LTD</v>
      </c>
      <c r="K11" s="9">
        <f t="shared" si="28"/>
        <v>1</v>
      </c>
      <c r="L11" s="21">
        <f t="shared" si="29"/>
        <v>0.5</v>
      </c>
      <c r="M11" s="21">
        <f t="shared" si="30"/>
        <v>0.2</v>
      </c>
      <c r="N11" s="21">
        <f t="shared" si="31"/>
        <v>0.5</v>
      </c>
      <c r="O11" s="21">
        <f t="shared" si="32"/>
        <v>0.5</v>
      </c>
      <c r="P11" s="9" t="str">
        <f t="shared" si="33"/>
        <v>6094373013144</v>
      </c>
      <c r="Q11" s="22">
        <f t="shared" si="34"/>
        <v>6650</v>
      </c>
      <c r="R11" s="27">
        <f>VLOOKUP(H11,MAPPING!$B$3:$D$13,3,0)</f>
        <v>0</v>
      </c>
      <c r="S11" s="26">
        <f t="shared" si="35"/>
        <v>0</v>
      </c>
      <c r="T11" s="27">
        <v>0</v>
      </c>
      <c r="U11" s="27">
        <f>(IF(VLOOKUP(VLOOKUP(AP11,MAPPING!$B$15:$D$20,2,1),MAPPING!$C$15:$E$20,2,0)=7000,0,VLOOKUP(VLOOKUP(AP11,MAPPING!$B$15:$D$20,2,1),MAPPING!$C$15:$E$20,2,0)))</f>
        <v>0</v>
      </c>
      <c r="V11" s="27">
        <f>(K11*VLOOKUP(O11/K11,MAPPING!$B$22:$C$29,2,10))</f>
        <v>0</v>
      </c>
      <c r="W11" s="27">
        <v>0</v>
      </c>
      <c r="X11" s="124">
        <f t="shared" si="36"/>
        <v>0</v>
      </c>
      <c r="Y11" s="122"/>
      <c r="Z11" s="11">
        <f t="shared" si="18"/>
        <v>6650</v>
      </c>
      <c r="AA11" s="95"/>
      <c r="AC11" s="1" t="s">
        <v>145</v>
      </c>
      <c r="AD11" s="1" t="s">
        <v>96</v>
      </c>
      <c r="AE11" s="1" t="s">
        <v>146</v>
      </c>
      <c r="AF11" s="1" t="s">
        <v>182</v>
      </c>
      <c r="AG11" s="1" t="s">
        <v>183</v>
      </c>
      <c r="AH11" s="1" t="s">
        <v>184</v>
      </c>
      <c r="AI11" s="1" t="s">
        <v>185</v>
      </c>
      <c r="AJ11" s="1" t="s">
        <v>51</v>
      </c>
      <c r="AK11" s="6">
        <v>1</v>
      </c>
      <c r="AL11" s="7">
        <v>0.5</v>
      </c>
      <c r="AM11" s="7">
        <v>0.2</v>
      </c>
      <c r="AN11" s="7">
        <v>0.5</v>
      </c>
      <c r="AO11" s="1" t="s">
        <v>58</v>
      </c>
      <c r="AP11" s="7">
        <v>18.989999999999998</v>
      </c>
      <c r="AQ11" s="1" t="s">
        <v>53</v>
      </c>
      <c r="AR11" s="1" t="s">
        <v>53</v>
      </c>
      <c r="AS11" s="1" t="s">
        <v>53</v>
      </c>
      <c r="AT11" s="1" t="s">
        <v>53</v>
      </c>
      <c r="AU11" s="1" t="s">
        <v>53</v>
      </c>
      <c r="AV11" s="1" t="s">
        <v>110</v>
      </c>
      <c r="AW11" s="1" t="s">
        <v>105</v>
      </c>
      <c r="AX11" s="1" t="s">
        <v>105</v>
      </c>
      <c r="AY11" s="1" t="s">
        <v>51</v>
      </c>
      <c r="AZ11" s="1" t="s">
        <v>54</v>
      </c>
      <c r="BA11" s="1" t="s">
        <v>186</v>
      </c>
      <c r="BB11" s="1" t="s">
        <v>51</v>
      </c>
      <c r="BC11" s="1" t="s">
        <v>187</v>
      </c>
      <c r="BD11" s="1" t="s">
        <v>106</v>
      </c>
      <c r="BE11" s="1" t="s">
        <v>107</v>
      </c>
      <c r="BF11" s="1" t="s">
        <v>108</v>
      </c>
      <c r="BG11" s="1" t="s">
        <v>55</v>
      </c>
      <c r="BH11" s="1" t="s">
        <v>56</v>
      </c>
      <c r="BI11" s="1" t="s">
        <v>51</v>
      </c>
      <c r="BJ11" s="1" t="s">
        <v>109</v>
      </c>
    </row>
    <row r="12" spans="2:62" x14ac:dyDescent="0.3">
      <c r="B12" s="9">
        <f t="shared" si="19"/>
        <v>8</v>
      </c>
      <c r="C12" s="9" t="str">
        <f t="shared" si="20"/>
        <v>YVR</v>
      </c>
      <c r="D12" s="9" t="str">
        <f t="shared" si="21"/>
        <v>2025-09-04</v>
      </c>
      <c r="E12" s="9" t="str">
        <f t="shared" si="22"/>
        <v>01477086516</v>
      </c>
      <c r="F12" s="9" t="str">
        <f t="shared" si="23"/>
        <v>PUS250142722</v>
      </c>
      <c r="G12" s="9" t="str">
        <f t="shared" si="24"/>
        <v>홍성언</v>
      </c>
      <c r="H12" s="2" t="str">
        <f t="shared" si="25"/>
        <v>일반(목록배제,Normal-Manifest Exception)</v>
      </c>
      <c r="I12" s="28">
        <f t="shared" si="26"/>
        <v>23.98</v>
      </c>
      <c r="J12" s="2" t="str">
        <f t="shared" si="27"/>
        <v>KSC GLOBAL TRADING LTD</v>
      </c>
      <c r="K12" s="9">
        <f t="shared" si="28"/>
        <v>1</v>
      </c>
      <c r="L12" s="21">
        <f t="shared" si="29"/>
        <v>2.2999999999999998</v>
      </c>
      <c r="M12" s="21">
        <f t="shared" si="30"/>
        <v>0.2</v>
      </c>
      <c r="N12" s="21">
        <f t="shared" si="31"/>
        <v>2.2999999999999998</v>
      </c>
      <c r="O12" s="21">
        <f t="shared" si="32"/>
        <v>2.5</v>
      </c>
      <c r="P12" s="9" t="str">
        <f t="shared" si="33"/>
        <v>6094373013159</v>
      </c>
      <c r="Q12" s="22">
        <f t="shared" si="34"/>
        <v>14650</v>
      </c>
      <c r="R12" s="27">
        <f>VLOOKUP(H12,MAPPING!$B$3:$D$13,3,0)</f>
        <v>0</v>
      </c>
      <c r="S12" s="26">
        <f t="shared" si="35"/>
        <v>0</v>
      </c>
      <c r="T12" s="27">
        <v>0</v>
      </c>
      <c r="U12" s="27">
        <f>(IF(VLOOKUP(VLOOKUP(AP12,MAPPING!$B$15:$D$20,2,1),MAPPING!$C$15:$E$20,2,0)=7000,0,VLOOKUP(VLOOKUP(AP12,MAPPING!$B$15:$D$20,2,1),MAPPING!$C$15:$E$20,2,0)))</f>
        <v>0</v>
      </c>
      <c r="V12" s="27">
        <f>(K12*VLOOKUP(O12/K12,MAPPING!$B$22:$C$29,2,10))</f>
        <v>600</v>
      </c>
      <c r="W12" s="27">
        <v>0</v>
      </c>
      <c r="X12" s="124">
        <f t="shared" si="36"/>
        <v>0</v>
      </c>
      <c r="Y12" s="122"/>
      <c r="Z12" s="11">
        <f t="shared" si="18"/>
        <v>15250</v>
      </c>
      <c r="AA12" s="95"/>
      <c r="AC12" s="1" t="s">
        <v>145</v>
      </c>
      <c r="AD12" s="1" t="s">
        <v>96</v>
      </c>
      <c r="AE12" s="1" t="s">
        <v>146</v>
      </c>
      <c r="AF12" s="1" t="s">
        <v>188</v>
      </c>
      <c r="AG12" s="1" t="s">
        <v>189</v>
      </c>
      <c r="AH12" s="1" t="s">
        <v>190</v>
      </c>
      <c r="AI12" s="1" t="s">
        <v>191</v>
      </c>
      <c r="AJ12" s="1" t="s">
        <v>51</v>
      </c>
      <c r="AK12" s="6">
        <v>1</v>
      </c>
      <c r="AL12" s="7">
        <v>2.2999999999999998</v>
      </c>
      <c r="AM12" s="7">
        <v>0.2</v>
      </c>
      <c r="AN12" s="7">
        <v>2.2999999999999998</v>
      </c>
      <c r="AO12" s="1" t="s">
        <v>58</v>
      </c>
      <c r="AP12" s="7">
        <v>23.98</v>
      </c>
      <c r="AQ12" s="1" t="s">
        <v>53</v>
      </c>
      <c r="AR12" s="1" t="s">
        <v>53</v>
      </c>
      <c r="AS12" s="1" t="s">
        <v>53</v>
      </c>
      <c r="AT12" s="1" t="s">
        <v>53</v>
      </c>
      <c r="AU12" s="1" t="s">
        <v>53</v>
      </c>
      <c r="AV12" s="1" t="s">
        <v>110</v>
      </c>
      <c r="AW12" s="1" t="s">
        <v>105</v>
      </c>
      <c r="AX12" s="1" t="s">
        <v>105</v>
      </c>
      <c r="AY12" s="1" t="s">
        <v>51</v>
      </c>
      <c r="AZ12" s="1" t="s">
        <v>54</v>
      </c>
      <c r="BA12" s="1" t="s">
        <v>192</v>
      </c>
      <c r="BB12" s="1" t="s">
        <v>51</v>
      </c>
      <c r="BC12" s="1" t="s">
        <v>193</v>
      </c>
      <c r="BD12" s="1" t="s">
        <v>106</v>
      </c>
      <c r="BE12" s="1" t="s">
        <v>107</v>
      </c>
      <c r="BF12" s="1" t="s">
        <v>108</v>
      </c>
      <c r="BG12" s="1" t="s">
        <v>55</v>
      </c>
      <c r="BH12" s="1" t="s">
        <v>56</v>
      </c>
      <c r="BI12" s="1" t="s">
        <v>51</v>
      </c>
      <c r="BJ12" s="1" t="s">
        <v>109</v>
      </c>
    </row>
    <row r="13" spans="2:62" x14ac:dyDescent="0.3">
      <c r="B13" s="9">
        <f t="shared" si="19"/>
        <v>9</v>
      </c>
      <c r="C13" s="9" t="str">
        <f t="shared" si="20"/>
        <v>YVR</v>
      </c>
      <c r="D13" s="9" t="str">
        <f t="shared" si="21"/>
        <v>2025-09-04</v>
      </c>
      <c r="E13" s="9" t="str">
        <f t="shared" si="22"/>
        <v>01477086516</v>
      </c>
      <c r="F13" s="9" t="str">
        <f t="shared" si="23"/>
        <v>PUS250142690</v>
      </c>
      <c r="G13" s="9" t="str">
        <f t="shared" si="24"/>
        <v>권소연</v>
      </c>
      <c r="H13" s="2" t="str">
        <f t="shared" si="25"/>
        <v>일반(목록배제,Normal-Manifest Exception)</v>
      </c>
      <c r="I13" s="28">
        <f t="shared" si="26"/>
        <v>95.97</v>
      </c>
      <c r="J13" s="2" t="str">
        <f t="shared" si="27"/>
        <v>KSC GLOBAL TRADING LTD</v>
      </c>
      <c r="K13" s="9">
        <f t="shared" si="28"/>
        <v>1</v>
      </c>
      <c r="L13" s="21">
        <f t="shared" si="29"/>
        <v>1</v>
      </c>
      <c r="M13" s="21">
        <f t="shared" si="30"/>
        <v>0.2</v>
      </c>
      <c r="N13" s="21">
        <f t="shared" si="31"/>
        <v>1</v>
      </c>
      <c r="O13" s="21">
        <f t="shared" si="32"/>
        <v>1</v>
      </c>
      <c r="P13" s="9" t="str">
        <f t="shared" si="33"/>
        <v>6094373013127</v>
      </c>
      <c r="Q13" s="22">
        <f t="shared" si="34"/>
        <v>8650</v>
      </c>
      <c r="R13" s="27">
        <f>VLOOKUP(H13,MAPPING!$B$3:$D$13,3,0)</f>
        <v>0</v>
      </c>
      <c r="S13" s="26">
        <f t="shared" si="35"/>
        <v>0</v>
      </c>
      <c r="T13" s="27">
        <v>0</v>
      </c>
      <c r="U13" s="27">
        <f>(IF(VLOOKUP(VLOOKUP(AP13,MAPPING!$B$15:$D$20,2,1),MAPPING!$C$15:$E$20,2,0)=7000,0,VLOOKUP(VLOOKUP(AP13,MAPPING!$B$15:$D$20,2,1),MAPPING!$C$15:$E$20,2,0)))</f>
        <v>0</v>
      </c>
      <c r="V13" s="27">
        <f>(K13*VLOOKUP(O13/K13,MAPPING!$B$22:$C$29,2,10))</f>
        <v>0</v>
      </c>
      <c r="W13" s="27">
        <v>0</v>
      </c>
      <c r="X13" s="124">
        <f t="shared" si="36"/>
        <v>0</v>
      </c>
      <c r="Y13" s="122"/>
      <c r="Z13" s="11">
        <f t="shared" si="18"/>
        <v>8650</v>
      </c>
      <c r="AA13" s="95"/>
      <c r="AC13" s="1" t="s">
        <v>145</v>
      </c>
      <c r="AD13" s="1" t="s">
        <v>96</v>
      </c>
      <c r="AE13" s="1" t="s">
        <v>146</v>
      </c>
      <c r="AF13" s="1" t="s">
        <v>194</v>
      </c>
      <c r="AG13" s="1" t="s">
        <v>195</v>
      </c>
      <c r="AH13" s="1" t="s">
        <v>196</v>
      </c>
      <c r="AI13" s="1" t="s">
        <v>197</v>
      </c>
      <c r="AJ13" s="1" t="s">
        <v>51</v>
      </c>
      <c r="AK13" s="6">
        <v>1</v>
      </c>
      <c r="AL13" s="7">
        <v>1</v>
      </c>
      <c r="AM13" s="7">
        <v>0.2</v>
      </c>
      <c r="AN13" s="7">
        <v>1</v>
      </c>
      <c r="AO13" s="1" t="s">
        <v>58</v>
      </c>
      <c r="AP13" s="7">
        <v>95.97</v>
      </c>
      <c r="AQ13" s="1" t="s">
        <v>53</v>
      </c>
      <c r="AR13" s="1" t="s">
        <v>53</v>
      </c>
      <c r="AS13" s="1" t="s">
        <v>53</v>
      </c>
      <c r="AT13" s="1" t="s">
        <v>53</v>
      </c>
      <c r="AU13" s="1" t="s">
        <v>53</v>
      </c>
      <c r="AV13" s="1" t="s">
        <v>110</v>
      </c>
      <c r="AW13" s="1" t="s">
        <v>105</v>
      </c>
      <c r="AX13" s="1" t="s">
        <v>105</v>
      </c>
      <c r="AY13" s="1" t="s">
        <v>51</v>
      </c>
      <c r="AZ13" s="1" t="s">
        <v>54</v>
      </c>
      <c r="BA13" s="1" t="s">
        <v>198</v>
      </c>
      <c r="BB13" s="1" t="s">
        <v>51</v>
      </c>
      <c r="BC13" s="1" t="s">
        <v>199</v>
      </c>
      <c r="BD13" s="1" t="s">
        <v>106</v>
      </c>
      <c r="BE13" s="1" t="s">
        <v>107</v>
      </c>
      <c r="BF13" s="1" t="s">
        <v>108</v>
      </c>
      <c r="BG13" s="1" t="s">
        <v>55</v>
      </c>
      <c r="BH13" s="1" t="s">
        <v>56</v>
      </c>
      <c r="BI13" s="1" t="s">
        <v>51</v>
      </c>
      <c r="BJ13" s="1" t="s">
        <v>109</v>
      </c>
    </row>
    <row r="14" spans="2:62" x14ac:dyDescent="0.3">
      <c r="B14" s="9">
        <f t="shared" si="19"/>
        <v>10</v>
      </c>
      <c r="C14" s="9" t="str">
        <f t="shared" si="20"/>
        <v>YVR</v>
      </c>
      <c r="D14" s="9" t="str">
        <f t="shared" si="21"/>
        <v>2025-09-04</v>
      </c>
      <c r="E14" s="9" t="str">
        <f t="shared" si="22"/>
        <v>01477086516</v>
      </c>
      <c r="F14" s="9" t="str">
        <f t="shared" si="23"/>
        <v>PUS250142701</v>
      </c>
      <c r="G14" s="9" t="str">
        <f t="shared" si="24"/>
        <v>서대원</v>
      </c>
      <c r="H14" s="2" t="str">
        <f t="shared" si="25"/>
        <v>일반(목록배제,Normal-Manifest Exception)</v>
      </c>
      <c r="I14" s="28">
        <f t="shared" si="26"/>
        <v>59.95</v>
      </c>
      <c r="J14" s="2" t="str">
        <f t="shared" si="27"/>
        <v>KSC GLOBAL TRADING LTD</v>
      </c>
      <c r="K14" s="9">
        <f t="shared" si="28"/>
        <v>1</v>
      </c>
      <c r="L14" s="21">
        <f t="shared" si="29"/>
        <v>5.5</v>
      </c>
      <c r="M14" s="21">
        <f t="shared" si="30"/>
        <v>0.2</v>
      </c>
      <c r="N14" s="21">
        <f t="shared" si="31"/>
        <v>5.5</v>
      </c>
      <c r="O14" s="21">
        <f t="shared" si="32"/>
        <v>5.5</v>
      </c>
      <c r="P14" s="9" t="str">
        <f t="shared" si="33"/>
        <v>6094373013138</v>
      </c>
      <c r="Q14" s="22">
        <f t="shared" si="34"/>
        <v>26650</v>
      </c>
      <c r="R14" s="27">
        <f>VLOOKUP(H14,MAPPING!$B$3:$D$13,3,0)</f>
        <v>0</v>
      </c>
      <c r="S14" s="26">
        <f t="shared" si="35"/>
        <v>0</v>
      </c>
      <c r="T14" s="27">
        <v>0</v>
      </c>
      <c r="U14" s="27">
        <f>(IF(VLOOKUP(VLOOKUP(AP14,MAPPING!$B$15:$D$20,2,1),MAPPING!$C$15:$E$20,2,0)=7000,0,VLOOKUP(VLOOKUP(AP14,MAPPING!$B$15:$D$20,2,1),MAPPING!$C$15:$E$20,2,0)))</f>
        <v>0</v>
      </c>
      <c r="V14" s="27">
        <f>(K14*VLOOKUP(O14/K14,MAPPING!$B$22:$C$29,2,10))</f>
        <v>1200</v>
      </c>
      <c r="W14" s="27">
        <v>0</v>
      </c>
      <c r="X14" s="124">
        <f t="shared" si="36"/>
        <v>0</v>
      </c>
      <c r="Y14" s="122"/>
      <c r="Z14" s="11">
        <f t="shared" si="18"/>
        <v>27850</v>
      </c>
      <c r="AA14" s="95"/>
      <c r="AC14" s="1" t="s">
        <v>145</v>
      </c>
      <c r="AD14" s="1" t="s">
        <v>96</v>
      </c>
      <c r="AE14" s="1" t="s">
        <v>146</v>
      </c>
      <c r="AF14" s="1" t="s">
        <v>200</v>
      </c>
      <c r="AG14" s="1" t="s">
        <v>201</v>
      </c>
      <c r="AH14" s="1" t="s">
        <v>202</v>
      </c>
      <c r="AI14" s="1" t="s">
        <v>203</v>
      </c>
      <c r="AJ14" s="1" t="s">
        <v>51</v>
      </c>
      <c r="AK14" s="6">
        <v>1</v>
      </c>
      <c r="AL14" s="7">
        <v>5.5</v>
      </c>
      <c r="AM14" s="7">
        <v>0.2</v>
      </c>
      <c r="AN14" s="7">
        <v>5.5</v>
      </c>
      <c r="AO14" s="1" t="s">
        <v>58</v>
      </c>
      <c r="AP14" s="7">
        <v>59.95</v>
      </c>
      <c r="AQ14" s="1" t="s">
        <v>53</v>
      </c>
      <c r="AR14" s="1" t="s">
        <v>53</v>
      </c>
      <c r="AS14" s="1" t="s">
        <v>53</v>
      </c>
      <c r="AT14" s="1" t="s">
        <v>53</v>
      </c>
      <c r="AU14" s="1" t="s">
        <v>53</v>
      </c>
      <c r="AV14" s="1" t="s">
        <v>110</v>
      </c>
      <c r="AW14" s="1" t="s">
        <v>105</v>
      </c>
      <c r="AX14" s="1" t="s">
        <v>105</v>
      </c>
      <c r="AY14" s="1" t="s">
        <v>51</v>
      </c>
      <c r="AZ14" s="1" t="s">
        <v>54</v>
      </c>
      <c r="BA14" s="1" t="s">
        <v>204</v>
      </c>
      <c r="BB14" s="1" t="s">
        <v>51</v>
      </c>
      <c r="BC14" s="1" t="s">
        <v>205</v>
      </c>
      <c r="BD14" s="1" t="s">
        <v>106</v>
      </c>
      <c r="BE14" s="1" t="s">
        <v>107</v>
      </c>
      <c r="BF14" s="1" t="s">
        <v>108</v>
      </c>
      <c r="BG14" s="1" t="s">
        <v>55</v>
      </c>
      <c r="BH14" s="1" t="s">
        <v>56</v>
      </c>
      <c r="BI14" s="1" t="s">
        <v>51</v>
      </c>
      <c r="BJ14" s="1" t="s">
        <v>109</v>
      </c>
    </row>
    <row r="15" spans="2:62" x14ac:dyDescent="0.3">
      <c r="B15" s="9">
        <f t="shared" si="19"/>
        <v>11</v>
      </c>
      <c r="C15" s="9" t="str">
        <f t="shared" si="20"/>
        <v>YVR</v>
      </c>
      <c r="D15" s="9" t="str">
        <f t="shared" si="21"/>
        <v>2025-09-04</v>
      </c>
      <c r="E15" s="9" t="str">
        <f t="shared" si="22"/>
        <v>01477086516</v>
      </c>
      <c r="F15" s="9" t="str">
        <f t="shared" si="23"/>
        <v>PUS250142692</v>
      </c>
      <c r="G15" s="9" t="str">
        <f t="shared" si="24"/>
        <v>김미라</v>
      </c>
      <c r="H15" s="2" t="str">
        <f t="shared" si="25"/>
        <v>일반(목록배제,Normal-Manifest Exception)</v>
      </c>
      <c r="I15" s="28">
        <f t="shared" si="26"/>
        <v>59.95</v>
      </c>
      <c r="J15" s="2" t="str">
        <f t="shared" si="27"/>
        <v>KSC GLOBAL TRADING LTD</v>
      </c>
      <c r="K15" s="9">
        <f t="shared" si="28"/>
        <v>1</v>
      </c>
      <c r="L15" s="21">
        <f t="shared" si="29"/>
        <v>5.5</v>
      </c>
      <c r="M15" s="21">
        <f t="shared" si="30"/>
        <v>0.2</v>
      </c>
      <c r="N15" s="21">
        <f t="shared" si="31"/>
        <v>5.5</v>
      </c>
      <c r="O15" s="21">
        <f t="shared" si="32"/>
        <v>5.5</v>
      </c>
      <c r="P15" s="9" t="str">
        <f t="shared" si="33"/>
        <v>6094373013129</v>
      </c>
      <c r="Q15" s="22">
        <f t="shared" si="34"/>
        <v>26650</v>
      </c>
      <c r="R15" s="27">
        <f>VLOOKUP(H15,MAPPING!$B$3:$D$13,3,0)</f>
        <v>0</v>
      </c>
      <c r="S15" s="26">
        <f t="shared" si="35"/>
        <v>0</v>
      </c>
      <c r="T15" s="27">
        <v>0</v>
      </c>
      <c r="U15" s="27">
        <f>(IF(VLOOKUP(VLOOKUP(AP15,MAPPING!$B$15:$D$20,2,1),MAPPING!$C$15:$E$20,2,0)=7000,0,VLOOKUP(VLOOKUP(AP15,MAPPING!$B$15:$D$20,2,1),MAPPING!$C$15:$E$20,2,0)))</f>
        <v>0</v>
      </c>
      <c r="V15" s="27">
        <f>(K15*VLOOKUP(O15/K15,MAPPING!$B$22:$C$29,2,10))</f>
        <v>1200</v>
      </c>
      <c r="W15" s="27">
        <v>0</v>
      </c>
      <c r="X15" s="124">
        <f t="shared" si="36"/>
        <v>0</v>
      </c>
      <c r="Y15" s="122"/>
      <c r="Z15" s="11">
        <f t="shared" si="18"/>
        <v>27850</v>
      </c>
      <c r="AA15" s="95"/>
      <c r="AC15" s="1" t="s">
        <v>145</v>
      </c>
      <c r="AD15" s="1" t="s">
        <v>96</v>
      </c>
      <c r="AE15" s="1" t="s">
        <v>146</v>
      </c>
      <c r="AF15" s="1" t="s">
        <v>206</v>
      </c>
      <c r="AG15" s="1" t="s">
        <v>123</v>
      </c>
      <c r="AH15" s="1" t="s">
        <v>124</v>
      </c>
      <c r="AI15" s="1" t="s">
        <v>125</v>
      </c>
      <c r="AJ15" s="1" t="s">
        <v>51</v>
      </c>
      <c r="AK15" s="6">
        <v>1</v>
      </c>
      <c r="AL15" s="7">
        <v>5.5</v>
      </c>
      <c r="AM15" s="7">
        <v>0.2</v>
      </c>
      <c r="AN15" s="7">
        <v>5.5</v>
      </c>
      <c r="AO15" s="1" t="s">
        <v>58</v>
      </c>
      <c r="AP15" s="7">
        <v>59.95</v>
      </c>
      <c r="AQ15" s="1" t="s">
        <v>53</v>
      </c>
      <c r="AR15" s="1" t="s">
        <v>53</v>
      </c>
      <c r="AS15" s="1" t="s">
        <v>53</v>
      </c>
      <c r="AT15" s="1" t="s">
        <v>53</v>
      </c>
      <c r="AU15" s="1" t="s">
        <v>53</v>
      </c>
      <c r="AV15" s="1" t="s">
        <v>110</v>
      </c>
      <c r="AW15" s="1" t="s">
        <v>105</v>
      </c>
      <c r="AX15" s="1" t="s">
        <v>105</v>
      </c>
      <c r="AY15" s="1" t="s">
        <v>51</v>
      </c>
      <c r="AZ15" s="1" t="s">
        <v>54</v>
      </c>
      <c r="BA15" s="1" t="s">
        <v>207</v>
      </c>
      <c r="BB15" s="1" t="s">
        <v>51</v>
      </c>
      <c r="BC15" s="1" t="s">
        <v>208</v>
      </c>
      <c r="BD15" s="1" t="s">
        <v>106</v>
      </c>
      <c r="BE15" s="1" t="s">
        <v>107</v>
      </c>
      <c r="BF15" s="1" t="s">
        <v>108</v>
      </c>
      <c r="BG15" s="1" t="s">
        <v>55</v>
      </c>
      <c r="BH15" s="1" t="s">
        <v>56</v>
      </c>
      <c r="BI15" s="1" t="s">
        <v>51</v>
      </c>
      <c r="BJ15" s="1" t="s">
        <v>109</v>
      </c>
    </row>
    <row r="16" spans="2:62" x14ac:dyDescent="0.3">
      <c r="B16" s="9">
        <f t="shared" si="19"/>
        <v>12</v>
      </c>
      <c r="C16" s="9" t="str">
        <f t="shared" si="20"/>
        <v>YVR</v>
      </c>
      <c r="D16" s="9" t="str">
        <f t="shared" si="21"/>
        <v>2025-09-04</v>
      </c>
      <c r="E16" s="9" t="str">
        <f t="shared" si="22"/>
        <v>01477086516</v>
      </c>
      <c r="F16" s="9" t="str">
        <f t="shared" si="23"/>
        <v>PUS250142712</v>
      </c>
      <c r="G16" s="9" t="str">
        <f t="shared" si="24"/>
        <v>정민경</v>
      </c>
      <c r="H16" s="2" t="str">
        <f t="shared" si="25"/>
        <v>일반(목록배제,Normal-Manifest Exception)</v>
      </c>
      <c r="I16" s="28">
        <f t="shared" si="26"/>
        <v>95.97</v>
      </c>
      <c r="J16" s="2" t="str">
        <f t="shared" si="27"/>
        <v>KSC GLOBAL TRADING LTD</v>
      </c>
      <c r="K16" s="9">
        <f t="shared" si="28"/>
        <v>1</v>
      </c>
      <c r="L16" s="21">
        <f t="shared" si="29"/>
        <v>1</v>
      </c>
      <c r="M16" s="21">
        <f t="shared" si="30"/>
        <v>0.2</v>
      </c>
      <c r="N16" s="21">
        <f t="shared" si="31"/>
        <v>1</v>
      </c>
      <c r="O16" s="21">
        <f t="shared" si="32"/>
        <v>1</v>
      </c>
      <c r="P16" s="9" t="str">
        <f t="shared" si="33"/>
        <v>6094373013149</v>
      </c>
      <c r="Q16" s="22">
        <f t="shared" si="34"/>
        <v>8650</v>
      </c>
      <c r="R16" s="27">
        <f>VLOOKUP(H16,MAPPING!$B$3:$D$13,3,0)</f>
        <v>0</v>
      </c>
      <c r="S16" s="26">
        <f t="shared" si="35"/>
        <v>0</v>
      </c>
      <c r="T16" s="27">
        <v>0</v>
      </c>
      <c r="U16" s="27">
        <f>(IF(VLOOKUP(VLOOKUP(AP16,MAPPING!$B$15:$D$20,2,1),MAPPING!$C$15:$E$20,2,0)=7000,0,VLOOKUP(VLOOKUP(AP16,MAPPING!$B$15:$D$20,2,1),MAPPING!$C$15:$E$20,2,0)))</f>
        <v>0</v>
      </c>
      <c r="V16" s="27">
        <f>(K16*VLOOKUP(O16/K16,MAPPING!$B$22:$C$29,2,10))</f>
        <v>0</v>
      </c>
      <c r="W16" s="27">
        <v>0</v>
      </c>
      <c r="X16" s="124">
        <f t="shared" si="36"/>
        <v>0</v>
      </c>
      <c r="Y16" s="122"/>
      <c r="Z16" s="11">
        <f t="shared" si="18"/>
        <v>8650</v>
      </c>
      <c r="AA16" s="95"/>
      <c r="AC16" s="1" t="s">
        <v>145</v>
      </c>
      <c r="AD16" s="1" t="s">
        <v>96</v>
      </c>
      <c r="AE16" s="1" t="s">
        <v>146</v>
      </c>
      <c r="AF16" s="1" t="s">
        <v>209</v>
      </c>
      <c r="AG16" s="1" t="s">
        <v>210</v>
      </c>
      <c r="AH16" s="1" t="s">
        <v>211</v>
      </c>
      <c r="AI16" s="1" t="s">
        <v>212</v>
      </c>
      <c r="AJ16" s="1" t="s">
        <v>51</v>
      </c>
      <c r="AK16" s="6">
        <v>1</v>
      </c>
      <c r="AL16" s="7">
        <v>1</v>
      </c>
      <c r="AM16" s="7">
        <v>0.2</v>
      </c>
      <c r="AN16" s="7">
        <v>1</v>
      </c>
      <c r="AO16" s="1" t="s">
        <v>58</v>
      </c>
      <c r="AP16" s="7">
        <v>95.97</v>
      </c>
      <c r="AQ16" s="1" t="s">
        <v>53</v>
      </c>
      <c r="AR16" s="1" t="s">
        <v>53</v>
      </c>
      <c r="AS16" s="1" t="s">
        <v>53</v>
      </c>
      <c r="AT16" s="1" t="s">
        <v>53</v>
      </c>
      <c r="AU16" s="1" t="s">
        <v>53</v>
      </c>
      <c r="AV16" s="1" t="s">
        <v>110</v>
      </c>
      <c r="AW16" s="1" t="s">
        <v>105</v>
      </c>
      <c r="AX16" s="1" t="s">
        <v>105</v>
      </c>
      <c r="AY16" s="1" t="s">
        <v>51</v>
      </c>
      <c r="AZ16" s="1" t="s">
        <v>54</v>
      </c>
      <c r="BA16" s="1" t="s">
        <v>213</v>
      </c>
      <c r="BB16" s="1" t="s">
        <v>51</v>
      </c>
      <c r="BC16" s="1" t="s">
        <v>214</v>
      </c>
      <c r="BD16" s="1" t="s">
        <v>106</v>
      </c>
      <c r="BE16" s="1" t="s">
        <v>107</v>
      </c>
      <c r="BF16" s="1" t="s">
        <v>108</v>
      </c>
      <c r="BG16" s="1" t="s">
        <v>55</v>
      </c>
      <c r="BH16" s="1" t="s">
        <v>56</v>
      </c>
      <c r="BI16" s="1" t="s">
        <v>51</v>
      </c>
      <c r="BJ16" s="1" t="s">
        <v>109</v>
      </c>
    </row>
    <row r="17" spans="2:62" x14ac:dyDescent="0.3">
      <c r="B17" s="9">
        <f t="shared" si="19"/>
        <v>13</v>
      </c>
      <c r="C17" s="9" t="str">
        <f t="shared" si="20"/>
        <v>YVR</v>
      </c>
      <c r="D17" s="9" t="str">
        <f t="shared" si="21"/>
        <v>2025-09-04</v>
      </c>
      <c r="E17" s="9" t="str">
        <f t="shared" si="22"/>
        <v>01477086516</v>
      </c>
      <c r="F17" s="9" t="str">
        <f t="shared" si="23"/>
        <v>PUS250142697</v>
      </c>
      <c r="G17" s="9" t="str">
        <f t="shared" si="24"/>
        <v>박소영</v>
      </c>
      <c r="H17" s="2" t="str">
        <f t="shared" si="25"/>
        <v>일반(목록배제,Normal-Manifest Exception)</v>
      </c>
      <c r="I17" s="28">
        <f t="shared" si="26"/>
        <v>11.97</v>
      </c>
      <c r="J17" s="2" t="str">
        <f t="shared" si="27"/>
        <v>KSC GLOBAL TRADING LTD</v>
      </c>
      <c r="K17" s="9">
        <f t="shared" si="28"/>
        <v>1</v>
      </c>
      <c r="L17" s="21">
        <f t="shared" si="29"/>
        <v>1</v>
      </c>
      <c r="M17" s="21">
        <f t="shared" si="30"/>
        <v>0.2</v>
      </c>
      <c r="N17" s="21">
        <f t="shared" si="31"/>
        <v>1</v>
      </c>
      <c r="O17" s="21">
        <f t="shared" si="32"/>
        <v>1</v>
      </c>
      <c r="P17" s="9" t="str">
        <f t="shared" si="33"/>
        <v>6094373013134</v>
      </c>
      <c r="Q17" s="22">
        <f t="shared" si="34"/>
        <v>8650</v>
      </c>
      <c r="R17" s="27">
        <f>VLOOKUP(H17,MAPPING!$B$3:$D$13,3,0)</f>
        <v>0</v>
      </c>
      <c r="S17" s="26">
        <f t="shared" si="35"/>
        <v>0</v>
      </c>
      <c r="T17" s="27">
        <v>0</v>
      </c>
      <c r="U17" s="27">
        <f>(IF(VLOOKUP(VLOOKUP(AP17,MAPPING!$B$15:$D$20,2,1),MAPPING!$C$15:$E$20,2,0)=7000,0,VLOOKUP(VLOOKUP(AP17,MAPPING!$B$15:$D$20,2,1),MAPPING!$C$15:$E$20,2,0)))</f>
        <v>0</v>
      </c>
      <c r="V17" s="27">
        <f>(K17*VLOOKUP(O17/K17,MAPPING!$B$22:$C$29,2,10))</f>
        <v>0</v>
      </c>
      <c r="W17" s="27">
        <v>0</v>
      </c>
      <c r="X17" s="124">
        <f t="shared" si="36"/>
        <v>0</v>
      </c>
      <c r="Y17" s="122"/>
      <c r="Z17" s="11">
        <f t="shared" si="18"/>
        <v>8650</v>
      </c>
      <c r="AA17" s="95"/>
      <c r="AC17" s="1" t="s">
        <v>145</v>
      </c>
      <c r="AD17" s="1" t="s">
        <v>96</v>
      </c>
      <c r="AE17" s="1" t="s">
        <v>146</v>
      </c>
      <c r="AF17" s="1" t="s">
        <v>215</v>
      </c>
      <c r="AG17" s="1" t="s">
        <v>216</v>
      </c>
      <c r="AH17" s="1" t="s">
        <v>217</v>
      </c>
      <c r="AI17" s="1" t="s">
        <v>218</v>
      </c>
      <c r="AJ17" s="1" t="s">
        <v>51</v>
      </c>
      <c r="AK17" s="6">
        <v>1</v>
      </c>
      <c r="AL17" s="7">
        <v>1</v>
      </c>
      <c r="AM17" s="7">
        <v>0.2</v>
      </c>
      <c r="AN17" s="7">
        <v>1</v>
      </c>
      <c r="AO17" s="1" t="s">
        <v>58</v>
      </c>
      <c r="AP17" s="7">
        <v>11.97</v>
      </c>
      <c r="AQ17" s="1" t="s">
        <v>53</v>
      </c>
      <c r="AR17" s="1" t="s">
        <v>53</v>
      </c>
      <c r="AS17" s="1" t="s">
        <v>53</v>
      </c>
      <c r="AT17" s="1" t="s">
        <v>53</v>
      </c>
      <c r="AU17" s="1" t="s">
        <v>53</v>
      </c>
      <c r="AV17" s="1" t="s">
        <v>110</v>
      </c>
      <c r="AW17" s="1" t="s">
        <v>105</v>
      </c>
      <c r="AX17" s="1" t="s">
        <v>105</v>
      </c>
      <c r="AY17" s="1" t="s">
        <v>51</v>
      </c>
      <c r="AZ17" s="1" t="s">
        <v>54</v>
      </c>
      <c r="BA17" s="1" t="s">
        <v>219</v>
      </c>
      <c r="BB17" s="1" t="s">
        <v>51</v>
      </c>
      <c r="BC17" s="1" t="s">
        <v>220</v>
      </c>
      <c r="BD17" s="1" t="s">
        <v>106</v>
      </c>
      <c r="BE17" s="1" t="s">
        <v>107</v>
      </c>
      <c r="BF17" s="1" t="s">
        <v>108</v>
      </c>
      <c r="BG17" s="1" t="s">
        <v>55</v>
      </c>
      <c r="BH17" s="1" t="s">
        <v>56</v>
      </c>
      <c r="BI17" s="1" t="s">
        <v>51</v>
      </c>
      <c r="BJ17" s="1" t="s">
        <v>109</v>
      </c>
    </row>
    <row r="18" spans="2:62" x14ac:dyDescent="0.3">
      <c r="B18" s="9">
        <f t="shared" si="19"/>
        <v>14</v>
      </c>
      <c r="C18" s="9" t="str">
        <f t="shared" si="20"/>
        <v>YVR</v>
      </c>
      <c r="D18" s="9" t="str">
        <f t="shared" si="21"/>
        <v>2025-09-04</v>
      </c>
      <c r="E18" s="9" t="str">
        <f t="shared" si="22"/>
        <v>01477086516</v>
      </c>
      <c r="F18" s="9" t="str">
        <f t="shared" si="23"/>
        <v>PUS250142714</v>
      </c>
      <c r="G18" s="9" t="str">
        <f t="shared" si="24"/>
        <v>정인성</v>
      </c>
      <c r="H18" s="2" t="str">
        <f t="shared" si="25"/>
        <v>식물검역(Plants Inspection)</v>
      </c>
      <c r="I18" s="28">
        <f t="shared" si="26"/>
        <v>11.99</v>
      </c>
      <c r="J18" s="2" t="str">
        <f t="shared" si="27"/>
        <v>KSC GLOBAL TRADING LTD</v>
      </c>
      <c r="K18" s="9">
        <f t="shared" si="28"/>
        <v>1</v>
      </c>
      <c r="L18" s="21">
        <f t="shared" si="29"/>
        <v>1.5</v>
      </c>
      <c r="M18" s="21">
        <f t="shared" si="30"/>
        <v>0.2</v>
      </c>
      <c r="N18" s="21">
        <f t="shared" si="31"/>
        <v>1.5</v>
      </c>
      <c r="O18" s="21">
        <f t="shared" si="32"/>
        <v>1.5</v>
      </c>
      <c r="P18" s="9" t="str">
        <f t="shared" si="33"/>
        <v>6094373013151</v>
      </c>
      <c r="Q18" s="22">
        <f t="shared" si="34"/>
        <v>10650</v>
      </c>
      <c r="R18" s="27">
        <f>VLOOKUP(H18,MAPPING!$B$3:$D$13,3,0)</f>
        <v>0</v>
      </c>
      <c r="S18" s="26">
        <f t="shared" si="35"/>
        <v>0</v>
      </c>
      <c r="T18" s="27">
        <v>0</v>
      </c>
      <c r="U18" s="27">
        <f>(IF(VLOOKUP(VLOOKUP(AP18,MAPPING!$B$15:$D$20,2,1),MAPPING!$C$15:$E$20,2,0)=7000,0,VLOOKUP(VLOOKUP(AP18,MAPPING!$B$15:$D$20,2,1),MAPPING!$C$15:$E$20,2,0)))</f>
        <v>0</v>
      </c>
      <c r="V18" s="27">
        <f>(K18*VLOOKUP(O18/K18,MAPPING!$B$22:$C$29,2,10))</f>
        <v>0</v>
      </c>
      <c r="W18" s="27">
        <v>0</v>
      </c>
      <c r="X18" s="124">
        <f t="shared" si="36"/>
        <v>0</v>
      </c>
      <c r="Y18" s="122"/>
      <c r="Z18" s="11">
        <f t="shared" si="18"/>
        <v>10650</v>
      </c>
      <c r="AA18" s="95"/>
      <c r="AC18" s="1" t="s">
        <v>145</v>
      </c>
      <c r="AD18" s="1" t="s">
        <v>96</v>
      </c>
      <c r="AE18" s="1" t="s">
        <v>146</v>
      </c>
      <c r="AF18" s="1" t="s">
        <v>221</v>
      </c>
      <c r="AG18" s="1" t="s">
        <v>222</v>
      </c>
      <c r="AH18" s="1" t="s">
        <v>223</v>
      </c>
      <c r="AI18" s="1" t="s">
        <v>224</v>
      </c>
      <c r="AJ18" s="1" t="s">
        <v>225</v>
      </c>
      <c r="AK18" s="6">
        <v>1</v>
      </c>
      <c r="AL18" s="7">
        <v>1.5</v>
      </c>
      <c r="AM18" s="7">
        <v>0.2</v>
      </c>
      <c r="AN18" s="7">
        <v>1.5</v>
      </c>
      <c r="AO18" s="1" t="s">
        <v>94</v>
      </c>
      <c r="AP18" s="7">
        <v>11.99</v>
      </c>
      <c r="AQ18" s="1" t="s">
        <v>53</v>
      </c>
      <c r="AR18" s="1" t="s">
        <v>53</v>
      </c>
      <c r="AS18" s="1" t="s">
        <v>53</v>
      </c>
      <c r="AT18" s="1" t="s">
        <v>53</v>
      </c>
      <c r="AU18" s="1" t="s">
        <v>53</v>
      </c>
      <c r="AV18" s="1" t="s">
        <v>110</v>
      </c>
      <c r="AW18" s="1" t="s">
        <v>105</v>
      </c>
      <c r="AX18" s="1" t="s">
        <v>105</v>
      </c>
      <c r="AY18" s="1" t="s">
        <v>51</v>
      </c>
      <c r="AZ18" s="1" t="s">
        <v>54</v>
      </c>
      <c r="BA18" s="1" t="s">
        <v>226</v>
      </c>
      <c r="BB18" s="1" t="s">
        <v>51</v>
      </c>
      <c r="BC18" s="1" t="s">
        <v>227</v>
      </c>
      <c r="BD18" s="1" t="s">
        <v>106</v>
      </c>
      <c r="BE18" s="1" t="s">
        <v>107</v>
      </c>
      <c r="BF18" s="1" t="s">
        <v>108</v>
      </c>
      <c r="BG18" s="1" t="s">
        <v>55</v>
      </c>
      <c r="BH18" s="1" t="s">
        <v>56</v>
      </c>
      <c r="BI18" s="1" t="s">
        <v>51</v>
      </c>
      <c r="BJ18" s="1" t="s">
        <v>109</v>
      </c>
    </row>
    <row r="19" spans="2:62" x14ac:dyDescent="0.3">
      <c r="B19" s="9">
        <f t="shared" si="19"/>
        <v>15</v>
      </c>
      <c r="C19" s="9" t="str">
        <f t="shared" si="20"/>
        <v>YVR</v>
      </c>
      <c r="D19" s="9" t="str">
        <f t="shared" si="21"/>
        <v>2025-09-04</v>
      </c>
      <c r="E19" s="9" t="str">
        <f t="shared" si="22"/>
        <v>01477086516</v>
      </c>
      <c r="F19" s="9" t="str">
        <f t="shared" si="23"/>
        <v>PUS250142693</v>
      </c>
      <c r="G19" s="9" t="str">
        <f t="shared" si="24"/>
        <v>김성태</v>
      </c>
      <c r="H19" s="2" t="str">
        <f t="shared" si="25"/>
        <v>일반(목록배제,Normal-Manifest Exception)</v>
      </c>
      <c r="I19" s="28">
        <f t="shared" si="26"/>
        <v>31.99</v>
      </c>
      <c r="J19" s="2" t="str">
        <f t="shared" si="27"/>
        <v>KSC GLOBAL TRADING LTD</v>
      </c>
      <c r="K19" s="9">
        <f t="shared" si="28"/>
        <v>1</v>
      </c>
      <c r="L19" s="21">
        <f t="shared" si="29"/>
        <v>0.5</v>
      </c>
      <c r="M19" s="21">
        <f t="shared" si="30"/>
        <v>0.2</v>
      </c>
      <c r="N19" s="21">
        <f t="shared" si="31"/>
        <v>0.5</v>
      </c>
      <c r="O19" s="21">
        <f t="shared" si="32"/>
        <v>0.5</v>
      </c>
      <c r="P19" s="9" t="str">
        <f t="shared" si="33"/>
        <v>6094373013130</v>
      </c>
      <c r="Q19" s="22">
        <f t="shared" si="34"/>
        <v>6650</v>
      </c>
      <c r="R19" s="27">
        <f>VLOOKUP(H19,MAPPING!$B$3:$D$13,3,0)</f>
        <v>0</v>
      </c>
      <c r="S19" s="26">
        <f t="shared" si="35"/>
        <v>0</v>
      </c>
      <c r="T19" s="27">
        <v>0</v>
      </c>
      <c r="U19" s="27">
        <f>(IF(VLOOKUP(VLOOKUP(AP19,MAPPING!$B$15:$D$20,2,1),MAPPING!$C$15:$E$20,2,0)=7000,0,VLOOKUP(VLOOKUP(AP19,MAPPING!$B$15:$D$20,2,1),MAPPING!$C$15:$E$20,2,0)))</f>
        <v>0</v>
      </c>
      <c r="V19" s="27">
        <f>(K19*VLOOKUP(O19/K19,MAPPING!$B$22:$C$29,2,10))</f>
        <v>0</v>
      </c>
      <c r="W19" s="27">
        <v>0</v>
      </c>
      <c r="X19" s="124">
        <f t="shared" si="36"/>
        <v>0</v>
      </c>
      <c r="Y19" s="122"/>
      <c r="Z19" s="11">
        <f t="shared" si="18"/>
        <v>6650</v>
      </c>
      <c r="AA19" s="95"/>
      <c r="AC19" s="1" t="s">
        <v>145</v>
      </c>
      <c r="AD19" s="1" t="s">
        <v>96</v>
      </c>
      <c r="AE19" s="1" t="s">
        <v>146</v>
      </c>
      <c r="AF19" s="1" t="s">
        <v>228</v>
      </c>
      <c r="AG19" s="1" t="s">
        <v>229</v>
      </c>
      <c r="AH19" s="1" t="s">
        <v>230</v>
      </c>
      <c r="AI19" s="1" t="s">
        <v>231</v>
      </c>
      <c r="AJ19" s="1" t="s">
        <v>51</v>
      </c>
      <c r="AK19" s="6">
        <v>1</v>
      </c>
      <c r="AL19" s="7">
        <v>0.5</v>
      </c>
      <c r="AM19" s="7">
        <v>0.2</v>
      </c>
      <c r="AN19" s="7">
        <v>0.5</v>
      </c>
      <c r="AO19" s="1" t="s">
        <v>58</v>
      </c>
      <c r="AP19" s="7">
        <v>31.99</v>
      </c>
      <c r="AQ19" s="1" t="s">
        <v>53</v>
      </c>
      <c r="AR19" s="1" t="s">
        <v>53</v>
      </c>
      <c r="AS19" s="1" t="s">
        <v>53</v>
      </c>
      <c r="AT19" s="1" t="s">
        <v>53</v>
      </c>
      <c r="AU19" s="1" t="s">
        <v>53</v>
      </c>
      <c r="AV19" s="1" t="s">
        <v>110</v>
      </c>
      <c r="AW19" s="1" t="s">
        <v>105</v>
      </c>
      <c r="AX19" s="1" t="s">
        <v>105</v>
      </c>
      <c r="AY19" s="1" t="s">
        <v>51</v>
      </c>
      <c r="AZ19" s="1" t="s">
        <v>54</v>
      </c>
      <c r="BA19" s="1" t="s">
        <v>232</v>
      </c>
      <c r="BB19" s="1" t="s">
        <v>51</v>
      </c>
      <c r="BC19" s="1" t="s">
        <v>233</v>
      </c>
      <c r="BD19" s="1" t="s">
        <v>106</v>
      </c>
      <c r="BE19" s="1" t="s">
        <v>107</v>
      </c>
      <c r="BF19" s="1" t="s">
        <v>108</v>
      </c>
      <c r="BG19" s="1" t="s">
        <v>55</v>
      </c>
      <c r="BH19" s="1" t="s">
        <v>56</v>
      </c>
      <c r="BI19" s="1" t="s">
        <v>51</v>
      </c>
      <c r="BJ19" s="1" t="s">
        <v>109</v>
      </c>
    </row>
    <row r="20" spans="2:62" x14ac:dyDescent="0.3">
      <c r="B20" s="9">
        <f t="shared" si="19"/>
        <v>16</v>
      </c>
      <c r="C20" s="9" t="str">
        <f t="shared" si="20"/>
        <v>YVR</v>
      </c>
      <c r="D20" s="9" t="str">
        <f t="shared" si="21"/>
        <v>2025-09-04</v>
      </c>
      <c r="E20" s="9" t="str">
        <f t="shared" si="22"/>
        <v>01477086516</v>
      </c>
      <c r="F20" s="9" t="str">
        <f t="shared" si="23"/>
        <v>PUS250142720</v>
      </c>
      <c r="G20" s="9" t="str">
        <f t="shared" si="24"/>
        <v>최용선</v>
      </c>
      <c r="H20" s="2" t="str">
        <f t="shared" si="25"/>
        <v>일반(목록배제,Normal-Manifest Exception)</v>
      </c>
      <c r="I20" s="28">
        <f t="shared" si="26"/>
        <v>59.95</v>
      </c>
      <c r="J20" s="2" t="str">
        <f t="shared" si="27"/>
        <v>KSC GLOBAL TRADING LTD</v>
      </c>
      <c r="K20" s="9">
        <f t="shared" si="28"/>
        <v>1</v>
      </c>
      <c r="L20" s="21">
        <f t="shared" si="29"/>
        <v>5.5</v>
      </c>
      <c r="M20" s="21">
        <f t="shared" si="30"/>
        <v>0.2</v>
      </c>
      <c r="N20" s="21">
        <f t="shared" si="31"/>
        <v>5.5</v>
      </c>
      <c r="O20" s="21">
        <f t="shared" si="32"/>
        <v>5.5</v>
      </c>
      <c r="P20" s="9" t="str">
        <f t="shared" si="33"/>
        <v>6094373013157</v>
      </c>
      <c r="Q20" s="22">
        <f t="shared" si="34"/>
        <v>26650</v>
      </c>
      <c r="R20" s="27">
        <f>VLOOKUP(H20,MAPPING!$B$3:$D$13,3,0)</f>
        <v>0</v>
      </c>
      <c r="S20" s="26">
        <f t="shared" si="35"/>
        <v>0</v>
      </c>
      <c r="T20" s="27">
        <v>0</v>
      </c>
      <c r="U20" s="27">
        <f>(IF(VLOOKUP(VLOOKUP(AP20,MAPPING!$B$15:$D$20,2,1),MAPPING!$C$15:$E$20,2,0)=7000,0,VLOOKUP(VLOOKUP(AP20,MAPPING!$B$15:$D$20,2,1),MAPPING!$C$15:$E$20,2,0)))</f>
        <v>0</v>
      </c>
      <c r="V20" s="27">
        <f>(K20*VLOOKUP(O20/K20,MAPPING!$B$22:$C$29,2,10))</f>
        <v>1200</v>
      </c>
      <c r="W20" s="27">
        <v>0</v>
      </c>
      <c r="X20" s="124">
        <f t="shared" si="36"/>
        <v>0</v>
      </c>
      <c r="Y20" s="122"/>
      <c r="Z20" s="11">
        <f t="shared" si="18"/>
        <v>27850</v>
      </c>
      <c r="AA20" s="95"/>
      <c r="AC20" s="1" t="s">
        <v>145</v>
      </c>
      <c r="AD20" s="1" t="s">
        <v>96</v>
      </c>
      <c r="AE20" s="1" t="s">
        <v>146</v>
      </c>
      <c r="AF20" s="1" t="s">
        <v>234</v>
      </c>
      <c r="AG20" s="1" t="s">
        <v>235</v>
      </c>
      <c r="AH20" s="1" t="s">
        <v>236</v>
      </c>
      <c r="AI20" s="1" t="s">
        <v>237</v>
      </c>
      <c r="AJ20" s="1" t="s">
        <v>51</v>
      </c>
      <c r="AK20" s="6">
        <v>1</v>
      </c>
      <c r="AL20" s="7">
        <v>5.5</v>
      </c>
      <c r="AM20" s="7">
        <v>0.2</v>
      </c>
      <c r="AN20" s="7">
        <v>5.5</v>
      </c>
      <c r="AO20" s="1" t="s">
        <v>58</v>
      </c>
      <c r="AP20" s="7">
        <v>59.95</v>
      </c>
      <c r="AQ20" s="1" t="s">
        <v>53</v>
      </c>
      <c r="AR20" s="1" t="s">
        <v>53</v>
      </c>
      <c r="AS20" s="1" t="s">
        <v>53</v>
      </c>
      <c r="AT20" s="1" t="s">
        <v>53</v>
      </c>
      <c r="AU20" s="1" t="s">
        <v>53</v>
      </c>
      <c r="AV20" s="1" t="s">
        <v>110</v>
      </c>
      <c r="AW20" s="1" t="s">
        <v>105</v>
      </c>
      <c r="AX20" s="1" t="s">
        <v>105</v>
      </c>
      <c r="AY20" s="1" t="s">
        <v>51</v>
      </c>
      <c r="AZ20" s="1" t="s">
        <v>54</v>
      </c>
      <c r="BA20" s="1" t="s">
        <v>238</v>
      </c>
      <c r="BB20" s="1" t="s">
        <v>51</v>
      </c>
      <c r="BC20" s="1" t="s">
        <v>239</v>
      </c>
      <c r="BD20" s="1" t="s">
        <v>106</v>
      </c>
      <c r="BE20" s="1" t="s">
        <v>107</v>
      </c>
      <c r="BF20" s="1" t="s">
        <v>108</v>
      </c>
      <c r="BG20" s="1" t="s">
        <v>55</v>
      </c>
      <c r="BH20" s="1" t="s">
        <v>56</v>
      </c>
      <c r="BI20" s="1" t="s">
        <v>51</v>
      </c>
      <c r="BJ20" s="1" t="s">
        <v>109</v>
      </c>
    </row>
    <row r="21" spans="2:62" x14ac:dyDescent="0.3">
      <c r="B21" s="9">
        <f t="shared" si="19"/>
        <v>17</v>
      </c>
      <c r="C21" s="9" t="str">
        <f t="shared" si="20"/>
        <v>YVR</v>
      </c>
      <c r="D21" s="9" t="str">
        <f t="shared" si="21"/>
        <v>2025-09-04</v>
      </c>
      <c r="E21" s="9" t="str">
        <f t="shared" si="22"/>
        <v>01477086516</v>
      </c>
      <c r="F21" s="9" t="str">
        <f t="shared" si="23"/>
        <v>PUS250142702</v>
      </c>
      <c r="G21" s="9" t="str">
        <f t="shared" si="24"/>
        <v>손애숙</v>
      </c>
      <c r="H21" s="2" t="str">
        <f t="shared" si="25"/>
        <v>일반(목록배제,Normal-Manifest Exception)</v>
      </c>
      <c r="I21" s="28">
        <f t="shared" si="26"/>
        <v>75.959999999999994</v>
      </c>
      <c r="J21" s="2" t="str">
        <f t="shared" si="27"/>
        <v>KSC GLOBAL TRADING LTD</v>
      </c>
      <c r="K21" s="9">
        <f t="shared" si="28"/>
        <v>1</v>
      </c>
      <c r="L21" s="21">
        <f t="shared" si="29"/>
        <v>1</v>
      </c>
      <c r="M21" s="21">
        <f t="shared" si="30"/>
        <v>0.2</v>
      </c>
      <c r="N21" s="21">
        <f t="shared" si="31"/>
        <v>1</v>
      </c>
      <c r="O21" s="21">
        <f t="shared" si="32"/>
        <v>1</v>
      </c>
      <c r="P21" s="9" t="str">
        <f t="shared" si="33"/>
        <v>6094373013139</v>
      </c>
      <c r="Q21" s="22">
        <f t="shared" si="34"/>
        <v>8650</v>
      </c>
      <c r="R21" s="27">
        <f>VLOOKUP(H21,MAPPING!$B$3:$D$13,3,0)</f>
        <v>0</v>
      </c>
      <c r="S21" s="26">
        <f t="shared" si="35"/>
        <v>0</v>
      </c>
      <c r="T21" s="27">
        <v>0</v>
      </c>
      <c r="U21" s="27">
        <f>(IF(VLOOKUP(VLOOKUP(AP21,MAPPING!$B$15:$D$20,2,1),MAPPING!$C$15:$E$20,2,0)=7000,0,VLOOKUP(VLOOKUP(AP21,MAPPING!$B$15:$D$20,2,1),MAPPING!$C$15:$E$20,2,0)))</f>
        <v>0</v>
      </c>
      <c r="V21" s="27">
        <f>(K21*VLOOKUP(O21/K21,MAPPING!$B$22:$C$29,2,10))</f>
        <v>0</v>
      </c>
      <c r="W21" s="27">
        <v>0</v>
      </c>
      <c r="X21" s="124">
        <f t="shared" si="36"/>
        <v>0</v>
      </c>
      <c r="Y21" s="122"/>
      <c r="Z21" s="11">
        <f t="shared" si="18"/>
        <v>8650</v>
      </c>
      <c r="AA21" s="95"/>
      <c r="AC21" s="1" t="s">
        <v>145</v>
      </c>
      <c r="AD21" s="1" t="s">
        <v>96</v>
      </c>
      <c r="AE21" s="1" t="s">
        <v>146</v>
      </c>
      <c r="AF21" s="1" t="s">
        <v>240</v>
      </c>
      <c r="AG21" s="1" t="s">
        <v>241</v>
      </c>
      <c r="AH21" s="1" t="s">
        <v>242</v>
      </c>
      <c r="AI21" s="1" t="s">
        <v>243</v>
      </c>
      <c r="AJ21" s="1" t="s">
        <v>51</v>
      </c>
      <c r="AK21" s="6">
        <v>1</v>
      </c>
      <c r="AL21" s="7">
        <v>1</v>
      </c>
      <c r="AM21" s="7">
        <v>0.2</v>
      </c>
      <c r="AN21" s="7">
        <v>1</v>
      </c>
      <c r="AO21" s="1" t="s">
        <v>58</v>
      </c>
      <c r="AP21" s="7">
        <v>75.959999999999994</v>
      </c>
      <c r="AQ21" s="1" t="s">
        <v>53</v>
      </c>
      <c r="AR21" s="1" t="s">
        <v>53</v>
      </c>
      <c r="AS21" s="1" t="s">
        <v>53</v>
      </c>
      <c r="AT21" s="1" t="s">
        <v>53</v>
      </c>
      <c r="AU21" s="1" t="s">
        <v>53</v>
      </c>
      <c r="AV21" s="1" t="s">
        <v>110</v>
      </c>
      <c r="AW21" s="1" t="s">
        <v>105</v>
      </c>
      <c r="AX21" s="1" t="s">
        <v>105</v>
      </c>
      <c r="AY21" s="1" t="s">
        <v>51</v>
      </c>
      <c r="AZ21" s="1" t="s">
        <v>54</v>
      </c>
      <c r="BA21" s="1" t="s">
        <v>244</v>
      </c>
      <c r="BB21" s="1" t="s">
        <v>51</v>
      </c>
      <c r="BC21" s="1" t="s">
        <v>245</v>
      </c>
      <c r="BD21" s="1" t="s">
        <v>106</v>
      </c>
      <c r="BE21" s="1" t="s">
        <v>107</v>
      </c>
      <c r="BF21" s="1" t="s">
        <v>108</v>
      </c>
      <c r="BG21" s="1" t="s">
        <v>55</v>
      </c>
      <c r="BH21" s="1" t="s">
        <v>56</v>
      </c>
      <c r="BI21" s="1" t="s">
        <v>51</v>
      </c>
      <c r="BJ21" s="1" t="s">
        <v>109</v>
      </c>
    </row>
    <row r="22" spans="2:62" x14ac:dyDescent="0.3">
      <c r="B22" s="9">
        <f t="shared" si="19"/>
        <v>18</v>
      </c>
      <c r="C22" s="9" t="str">
        <f t="shared" si="20"/>
        <v>YVR</v>
      </c>
      <c r="D22" s="9" t="str">
        <f t="shared" si="21"/>
        <v>2025-09-04</v>
      </c>
      <c r="E22" s="9" t="str">
        <f t="shared" si="22"/>
        <v>01477086516</v>
      </c>
      <c r="F22" s="9" t="str">
        <f t="shared" si="23"/>
        <v>PUS250142686</v>
      </c>
      <c r="G22" s="9" t="str">
        <f t="shared" si="24"/>
        <v>심성환</v>
      </c>
      <c r="H22" s="2" t="str">
        <f t="shared" si="25"/>
        <v>일반(목록배제,Normal-Manifest Exception)</v>
      </c>
      <c r="I22" s="28">
        <f t="shared" si="26"/>
        <v>56.97</v>
      </c>
      <c r="J22" s="2" t="str">
        <f t="shared" si="27"/>
        <v>KSC GLOBAL TRADING LTD</v>
      </c>
      <c r="K22" s="9">
        <f t="shared" si="28"/>
        <v>1</v>
      </c>
      <c r="L22" s="21">
        <f t="shared" si="29"/>
        <v>0.5</v>
      </c>
      <c r="M22" s="21">
        <f t="shared" si="30"/>
        <v>0.2</v>
      </c>
      <c r="N22" s="21">
        <f t="shared" si="31"/>
        <v>0.5</v>
      </c>
      <c r="O22" s="21">
        <f t="shared" si="32"/>
        <v>0.5</v>
      </c>
      <c r="P22" s="9" t="str">
        <f t="shared" si="33"/>
        <v>6094373013123</v>
      </c>
      <c r="Q22" s="22">
        <f t="shared" si="34"/>
        <v>6650</v>
      </c>
      <c r="R22" s="27">
        <f>VLOOKUP(H22,MAPPING!$B$3:$D$13,3,0)</f>
        <v>0</v>
      </c>
      <c r="S22" s="26">
        <f t="shared" si="35"/>
        <v>0</v>
      </c>
      <c r="T22" s="27">
        <v>0</v>
      </c>
      <c r="U22" s="27">
        <f>(IF(VLOOKUP(VLOOKUP(AP22,MAPPING!$B$15:$D$20,2,1),MAPPING!$C$15:$E$20,2,0)=7000,0,VLOOKUP(VLOOKUP(AP22,MAPPING!$B$15:$D$20,2,1),MAPPING!$C$15:$E$20,2,0)))</f>
        <v>0</v>
      </c>
      <c r="V22" s="27">
        <f>(K22*VLOOKUP(O22/K22,MAPPING!$B$22:$C$29,2,10))</f>
        <v>0</v>
      </c>
      <c r="W22" s="27">
        <v>0</v>
      </c>
      <c r="X22" s="124">
        <f t="shared" si="36"/>
        <v>0</v>
      </c>
      <c r="Y22" s="122"/>
      <c r="Z22" s="11">
        <f t="shared" si="18"/>
        <v>6650</v>
      </c>
      <c r="AA22" s="95"/>
      <c r="AC22" s="1" t="s">
        <v>145</v>
      </c>
      <c r="AD22" s="1" t="s">
        <v>96</v>
      </c>
      <c r="AE22" s="1" t="s">
        <v>146</v>
      </c>
      <c r="AF22" s="1" t="s">
        <v>246</v>
      </c>
      <c r="AG22" s="1" t="s">
        <v>247</v>
      </c>
      <c r="AH22" s="1" t="s">
        <v>248</v>
      </c>
      <c r="AI22" s="1" t="s">
        <v>249</v>
      </c>
      <c r="AJ22" s="1" t="s">
        <v>51</v>
      </c>
      <c r="AK22" s="6">
        <v>1</v>
      </c>
      <c r="AL22" s="7">
        <v>0.5</v>
      </c>
      <c r="AM22" s="7">
        <v>0.2</v>
      </c>
      <c r="AN22" s="7">
        <v>0.5</v>
      </c>
      <c r="AO22" s="1" t="s">
        <v>58</v>
      </c>
      <c r="AP22" s="7">
        <v>56.97</v>
      </c>
      <c r="AQ22" s="1" t="s">
        <v>53</v>
      </c>
      <c r="AR22" s="1" t="s">
        <v>53</v>
      </c>
      <c r="AS22" s="1" t="s">
        <v>53</v>
      </c>
      <c r="AT22" s="1" t="s">
        <v>53</v>
      </c>
      <c r="AU22" s="1" t="s">
        <v>53</v>
      </c>
      <c r="AV22" s="1" t="s">
        <v>110</v>
      </c>
      <c r="AW22" s="1" t="s">
        <v>105</v>
      </c>
      <c r="AX22" s="1" t="s">
        <v>105</v>
      </c>
      <c r="AY22" s="1" t="s">
        <v>51</v>
      </c>
      <c r="AZ22" s="1" t="s">
        <v>54</v>
      </c>
      <c r="BA22" s="1" t="s">
        <v>250</v>
      </c>
      <c r="BB22" s="1" t="s">
        <v>51</v>
      </c>
      <c r="BC22" s="1" t="s">
        <v>251</v>
      </c>
      <c r="BD22" s="1" t="s">
        <v>106</v>
      </c>
      <c r="BE22" s="1" t="s">
        <v>107</v>
      </c>
      <c r="BF22" s="1" t="s">
        <v>108</v>
      </c>
      <c r="BG22" s="1" t="s">
        <v>55</v>
      </c>
      <c r="BH22" s="1" t="s">
        <v>56</v>
      </c>
      <c r="BI22" s="1" t="s">
        <v>51</v>
      </c>
      <c r="BJ22" s="1" t="s">
        <v>109</v>
      </c>
    </row>
    <row r="23" spans="2:62" x14ac:dyDescent="0.3">
      <c r="B23" s="9">
        <f t="shared" si="19"/>
        <v>19</v>
      </c>
      <c r="C23" s="9" t="str">
        <f t="shared" si="20"/>
        <v>YVR</v>
      </c>
      <c r="D23" s="9" t="str">
        <f t="shared" si="21"/>
        <v>2025-09-04</v>
      </c>
      <c r="E23" s="9" t="str">
        <f t="shared" si="22"/>
        <v>01477086516</v>
      </c>
      <c r="F23" s="9" t="str">
        <f t="shared" si="23"/>
        <v>PUS250142696</v>
      </c>
      <c r="G23" s="9" t="str">
        <f t="shared" si="24"/>
        <v>노규수</v>
      </c>
      <c r="H23" s="2" t="str">
        <f t="shared" si="25"/>
        <v>일반(목록배제,Normal-Manifest Exception)</v>
      </c>
      <c r="I23" s="28">
        <f t="shared" si="26"/>
        <v>18.989999999999998</v>
      </c>
      <c r="J23" s="2" t="str">
        <f t="shared" si="27"/>
        <v>KSC GLOBAL TRADING LTD</v>
      </c>
      <c r="K23" s="9">
        <f t="shared" si="28"/>
        <v>1</v>
      </c>
      <c r="L23" s="21">
        <f t="shared" si="29"/>
        <v>2</v>
      </c>
      <c r="M23" s="21">
        <f t="shared" si="30"/>
        <v>0.2</v>
      </c>
      <c r="N23" s="21">
        <f t="shared" si="31"/>
        <v>2</v>
      </c>
      <c r="O23" s="21">
        <f t="shared" si="32"/>
        <v>2</v>
      </c>
      <c r="P23" s="9" t="str">
        <f t="shared" si="33"/>
        <v>6094373013133</v>
      </c>
      <c r="Q23" s="22">
        <f t="shared" si="34"/>
        <v>12650</v>
      </c>
      <c r="R23" s="27">
        <f>VLOOKUP(H23,MAPPING!$B$3:$D$13,3,0)</f>
        <v>0</v>
      </c>
      <c r="S23" s="26">
        <f t="shared" si="35"/>
        <v>0</v>
      </c>
      <c r="T23" s="27">
        <v>0</v>
      </c>
      <c r="U23" s="27">
        <f>(IF(VLOOKUP(VLOOKUP(AP23,MAPPING!$B$15:$D$20,2,1),MAPPING!$C$15:$E$20,2,0)=7000,0,VLOOKUP(VLOOKUP(AP23,MAPPING!$B$15:$D$20,2,1),MAPPING!$C$15:$E$20,2,0)))</f>
        <v>0</v>
      </c>
      <c r="V23" s="27">
        <f>(K23*VLOOKUP(O23/K23,MAPPING!$B$22:$C$29,2,10))</f>
        <v>0</v>
      </c>
      <c r="W23" s="27">
        <v>0</v>
      </c>
      <c r="X23" s="124">
        <f t="shared" si="36"/>
        <v>0</v>
      </c>
      <c r="Y23" s="122"/>
      <c r="Z23" s="11">
        <f t="shared" si="18"/>
        <v>12650</v>
      </c>
      <c r="AA23" s="95"/>
      <c r="AC23" s="1" t="s">
        <v>145</v>
      </c>
      <c r="AD23" s="1" t="s">
        <v>96</v>
      </c>
      <c r="AE23" s="1" t="s">
        <v>146</v>
      </c>
      <c r="AF23" s="1" t="s">
        <v>252</v>
      </c>
      <c r="AG23" s="1" t="s">
        <v>253</v>
      </c>
      <c r="AH23" s="1" t="s">
        <v>254</v>
      </c>
      <c r="AI23" s="1" t="s">
        <v>255</v>
      </c>
      <c r="AJ23" s="1" t="s">
        <v>51</v>
      </c>
      <c r="AK23" s="6">
        <v>1</v>
      </c>
      <c r="AL23" s="7">
        <v>2</v>
      </c>
      <c r="AM23" s="7">
        <v>0.2</v>
      </c>
      <c r="AN23" s="7">
        <v>2</v>
      </c>
      <c r="AO23" s="1" t="s">
        <v>58</v>
      </c>
      <c r="AP23" s="7">
        <v>18.989999999999998</v>
      </c>
      <c r="AQ23" s="1" t="s">
        <v>53</v>
      </c>
      <c r="AR23" s="1" t="s">
        <v>53</v>
      </c>
      <c r="AS23" s="1" t="s">
        <v>53</v>
      </c>
      <c r="AT23" s="1" t="s">
        <v>53</v>
      </c>
      <c r="AU23" s="1" t="s">
        <v>53</v>
      </c>
      <c r="AV23" s="1" t="s">
        <v>110</v>
      </c>
      <c r="AW23" s="1" t="s">
        <v>105</v>
      </c>
      <c r="AX23" s="1" t="s">
        <v>105</v>
      </c>
      <c r="AY23" s="1" t="s">
        <v>51</v>
      </c>
      <c r="AZ23" s="1" t="s">
        <v>54</v>
      </c>
      <c r="BA23" s="1" t="s">
        <v>256</v>
      </c>
      <c r="BB23" s="1" t="s">
        <v>51</v>
      </c>
      <c r="BC23" s="1" t="s">
        <v>257</v>
      </c>
      <c r="BD23" s="1" t="s">
        <v>106</v>
      </c>
      <c r="BE23" s="1" t="s">
        <v>107</v>
      </c>
      <c r="BF23" s="1" t="s">
        <v>108</v>
      </c>
      <c r="BG23" s="1" t="s">
        <v>55</v>
      </c>
      <c r="BH23" s="1" t="s">
        <v>56</v>
      </c>
      <c r="BI23" s="1" t="s">
        <v>51</v>
      </c>
      <c r="BJ23" s="1" t="s">
        <v>109</v>
      </c>
    </row>
    <row r="24" spans="2:62" x14ac:dyDescent="0.3">
      <c r="B24" s="9">
        <f t="shared" si="19"/>
        <v>20</v>
      </c>
      <c r="C24" s="9" t="str">
        <f t="shared" si="20"/>
        <v>YVR</v>
      </c>
      <c r="D24" s="9" t="str">
        <f t="shared" si="21"/>
        <v>2025-09-04</v>
      </c>
      <c r="E24" s="9" t="str">
        <f t="shared" si="22"/>
        <v>01477086516</v>
      </c>
      <c r="F24" s="9" t="str">
        <f t="shared" si="23"/>
        <v>PUS250142708</v>
      </c>
      <c r="G24" s="9" t="str">
        <f t="shared" si="24"/>
        <v>이정희</v>
      </c>
      <c r="H24" s="2" t="str">
        <f t="shared" si="25"/>
        <v>일반(목록배제,Normal-Manifest Exception)</v>
      </c>
      <c r="I24" s="28">
        <f t="shared" si="26"/>
        <v>20.99</v>
      </c>
      <c r="J24" s="2" t="str">
        <f t="shared" si="27"/>
        <v>KSC GLOBAL TRADING LTD</v>
      </c>
      <c r="K24" s="9">
        <f t="shared" si="28"/>
        <v>1</v>
      </c>
      <c r="L24" s="21">
        <f t="shared" si="29"/>
        <v>0.5</v>
      </c>
      <c r="M24" s="21">
        <f t="shared" si="30"/>
        <v>0.2</v>
      </c>
      <c r="N24" s="21">
        <f t="shared" si="31"/>
        <v>0.5</v>
      </c>
      <c r="O24" s="21">
        <f t="shared" si="32"/>
        <v>0.5</v>
      </c>
      <c r="P24" s="9" t="str">
        <f t="shared" si="33"/>
        <v>6094373013145</v>
      </c>
      <c r="Q24" s="22">
        <f t="shared" si="34"/>
        <v>6650</v>
      </c>
      <c r="R24" s="27">
        <f>VLOOKUP(H24,MAPPING!$B$3:$D$13,3,0)</f>
        <v>0</v>
      </c>
      <c r="S24" s="26">
        <f t="shared" si="35"/>
        <v>0</v>
      </c>
      <c r="T24" s="27">
        <v>0</v>
      </c>
      <c r="U24" s="27">
        <f>(IF(VLOOKUP(VLOOKUP(AP24,MAPPING!$B$15:$D$20,2,1),MAPPING!$C$15:$E$20,2,0)=7000,0,VLOOKUP(VLOOKUP(AP24,MAPPING!$B$15:$D$20,2,1),MAPPING!$C$15:$E$20,2,0)))</f>
        <v>0</v>
      </c>
      <c r="V24" s="27">
        <f>(K24*VLOOKUP(O24/K24,MAPPING!$B$22:$C$29,2,10))</f>
        <v>0</v>
      </c>
      <c r="W24" s="27">
        <v>0</v>
      </c>
      <c r="X24" s="124">
        <f t="shared" si="36"/>
        <v>0</v>
      </c>
      <c r="Y24" s="122"/>
      <c r="Z24" s="11">
        <f t="shared" si="18"/>
        <v>6650</v>
      </c>
      <c r="AA24" s="95"/>
      <c r="AC24" s="1" t="s">
        <v>145</v>
      </c>
      <c r="AD24" s="1" t="s">
        <v>96</v>
      </c>
      <c r="AE24" s="1" t="s">
        <v>146</v>
      </c>
      <c r="AF24" s="1" t="s">
        <v>258</v>
      </c>
      <c r="AG24" s="1" t="s">
        <v>259</v>
      </c>
      <c r="AH24" s="1" t="s">
        <v>260</v>
      </c>
      <c r="AI24" s="1" t="s">
        <v>261</v>
      </c>
      <c r="AJ24" s="1" t="s">
        <v>51</v>
      </c>
      <c r="AK24" s="6">
        <v>1</v>
      </c>
      <c r="AL24" s="7">
        <v>0.5</v>
      </c>
      <c r="AM24" s="7">
        <v>0.2</v>
      </c>
      <c r="AN24" s="7">
        <v>0.5</v>
      </c>
      <c r="AO24" s="1" t="s">
        <v>58</v>
      </c>
      <c r="AP24" s="7">
        <v>20.99</v>
      </c>
      <c r="AQ24" s="1" t="s">
        <v>53</v>
      </c>
      <c r="AR24" s="1" t="s">
        <v>53</v>
      </c>
      <c r="AS24" s="1" t="s">
        <v>53</v>
      </c>
      <c r="AT24" s="1" t="s">
        <v>53</v>
      </c>
      <c r="AU24" s="1" t="s">
        <v>53</v>
      </c>
      <c r="AV24" s="1" t="s">
        <v>110</v>
      </c>
      <c r="AW24" s="1" t="s">
        <v>105</v>
      </c>
      <c r="AX24" s="1" t="s">
        <v>105</v>
      </c>
      <c r="AY24" s="1" t="s">
        <v>51</v>
      </c>
      <c r="AZ24" s="1" t="s">
        <v>54</v>
      </c>
      <c r="BA24" s="1" t="s">
        <v>262</v>
      </c>
      <c r="BB24" s="1" t="s">
        <v>51</v>
      </c>
      <c r="BC24" s="1" t="s">
        <v>263</v>
      </c>
      <c r="BD24" s="1" t="s">
        <v>106</v>
      </c>
      <c r="BE24" s="1" t="s">
        <v>107</v>
      </c>
      <c r="BF24" s="1" t="s">
        <v>108</v>
      </c>
      <c r="BG24" s="1" t="s">
        <v>55</v>
      </c>
      <c r="BH24" s="1" t="s">
        <v>56</v>
      </c>
      <c r="BI24" s="1" t="s">
        <v>51</v>
      </c>
      <c r="BJ24" s="1" t="s">
        <v>109</v>
      </c>
    </row>
    <row r="25" spans="2:62" x14ac:dyDescent="0.3">
      <c r="B25" s="9">
        <f t="shared" si="19"/>
        <v>21</v>
      </c>
      <c r="C25" s="9" t="str">
        <f t="shared" si="20"/>
        <v>YVR</v>
      </c>
      <c r="D25" s="9" t="str">
        <f t="shared" si="21"/>
        <v>2025-09-04</v>
      </c>
      <c r="E25" s="9" t="str">
        <f t="shared" si="22"/>
        <v>01477086516</v>
      </c>
      <c r="F25" s="9" t="str">
        <f t="shared" si="23"/>
        <v>PUS250142721</v>
      </c>
      <c r="G25" s="9" t="str">
        <f t="shared" si="24"/>
        <v>최진용</v>
      </c>
      <c r="H25" s="2" t="str">
        <f t="shared" si="25"/>
        <v>일반(목록배제,Normal-Manifest Exception)</v>
      </c>
      <c r="I25" s="28">
        <f t="shared" si="26"/>
        <v>18.989999999999998</v>
      </c>
      <c r="J25" s="2" t="str">
        <f t="shared" si="27"/>
        <v>KSC GLOBAL TRADING LTD</v>
      </c>
      <c r="K25" s="9">
        <f t="shared" si="28"/>
        <v>1</v>
      </c>
      <c r="L25" s="21">
        <f t="shared" si="29"/>
        <v>0.5</v>
      </c>
      <c r="M25" s="21">
        <f t="shared" si="30"/>
        <v>0.2</v>
      </c>
      <c r="N25" s="21">
        <f t="shared" si="31"/>
        <v>0.5</v>
      </c>
      <c r="O25" s="21">
        <f t="shared" si="32"/>
        <v>0.5</v>
      </c>
      <c r="P25" s="9" t="str">
        <f t="shared" si="33"/>
        <v>6094373013158</v>
      </c>
      <c r="Q25" s="22">
        <f t="shared" si="34"/>
        <v>6650</v>
      </c>
      <c r="R25" s="27">
        <f>VLOOKUP(H25,MAPPING!$B$3:$D$13,3,0)</f>
        <v>0</v>
      </c>
      <c r="S25" s="26">
        <f t="shared" si="35"/>
        <v>0</v>
      </c>
      <c r="T25" s="27">
        <v>0</v>
      </c>
      <c r="U25" s="27">
        <f>(IF(VLOOKUP(VLOOKUP(AP25,MAPPING!$B$15:$D$20,2,1),MAPPING!$C$15:$E$20,2,0)=7000,0,VLOOKUP(VLOOKUP(AP25,MAPPING!$B$15:$D$20,2,1),MAPPING!$C$15:$E$20,2,0)))</f>
        <v>0</v>
      </c>
      <c r="V25" s="27">
        <f>(K25*VLOOKUP(O25/K25,MAPPING!$B$22:$C$29,2,10))</f>
        <v>0</v>
      </c>
      <c r="W25" s="27">
        <v>0</v>
      </c>
      <c r="X25" s="124">
        <f t="shared" si="36"/>
        <v>0</v>
      </c>
      <c r="Y25" s="122"/>
      <c r="Z25" s="11">
        <f t="shared" si="18"/>
        <v>6650</v>
      </c>
      <c r="AA25" s="95"/>
      <c r="AC25" s="1" t="s">
        <v>145</v>
      </c>
      <c r="AD25" s="1" t="s">
        <v>96</v>
      </c>
      <c r="AE25" s="1" t="s">
        <v>146</v>
      </c>
      <c r="AF25" s="1" t="s">
        <v>264</v>
      </c>
      <c r="AG25" s="1" t="s">
        <v>265</v>
      </c>
      <c r="AH25" s="1" t="s">
        <v>266</v>
      </c>
      <c r="AI25" s="1" t="s">
        <v>267</v>
      </c>
      <c r="AJ25" s="1" t="s">
        <v>51</v>
      </c>
      <c r="AK25" s="6">
        <v>1</v>
      </c>
      <c r="AL25" s="7">
        <v>0.5</v>
      </c>
      <c r="AM25" s="7">
        <v>0.2</v>
      </c>
      <c r="AN25" s="7">
        <v>0.5</v>
      </c>
      <c r="AO25" s="1" t="s">
        <v>58</v>
      </c>
      <c r="AP25" s="7">
        <v>18.989999999999998</v>
      </c>
      <c r="AQ25" s="1" t="s">
        <v>53</v>
      </c>
      <c r="AR25" s="1" t="s">
        <v>53</v>
      </c>
      <c r="AS25" s="1" t="s">
        <v>53</v>
      </c>
      <c r="AT25" s="1" t="s">
        <v>53</v>
      </c>
      <c r="AU25" s="1" t="s">
        <v>53</v>
      </c>
      <c r="AV25" s="1" t="s">
        <v>110</v>
      </c>
      <c r="AW25" s="1" t="s">
        <v>105</v>
      </c>
      <c r="AX25" s="1" t="s">
        <v>105</v>
      </c>
      <c r="AY25" s="1" t="s">
        <v>51</v>
      </c>
      <c r="AZ25" s="1" t="s">
        <v>54</v>
      </c>
      <c r="BA25" s="1" t="s">
        <v>268</v>
      </c>
      <c r="BB25" s="1" t="s">
        <v>51</v>
      </c>
      <c r="BC25" s="1" t="s">
        <v>269</v>
      </c>
      <c r="BD25" s="1" t="s">
        <v>106</v>
      </c>
      <c r="BE25" s="1" t="s">
        <v>107</v>
      </c>
      <c r="BF25" s="1" t="s">
        <v>108</v>
      </c>
      <c r="BG25" s="1" t="s">
        <v>55</v>
      </c>
      <c r="BH25" s="1" t="s">
        <v>56</v>
      </c>
      <c r="BI25" s="1" t="s">
        <v>51</v>
      </c>
      <c r="BJ25" s="1" t="s">
        <v>109</v>
      </c>
    </row>
    <row r="26" spans="2:62" x14ac:dyDescent="0.3">
      <c r="B26" s="9">
        <f t="shared" si="19"/>
        <v>22</v>
      </c>
      <c r="C26" s="9" t="str">
        <f t="shared" si="20"/>
        <v>YVR</v>
      </c>
      <c r="D26" s="9" t="str">
        <f t="shared" si="21"/>
        <v>2025-09-04</v>
      </c>
      <c r="E26" s="9" t="str">
        <f t="shared" si="22"/>
        <v>01477086516</v>
      </c>
      <c r="F26" s="9" t="str">
        <f t="shared" si="23"/>
        <v>PUS250142706</v>
      </c>
      <c r="G26" s="9" t="str">
        <f t="shared" si="24"/>
        <v>이경림</v>
      </c>
      <c r="H26" s="2" t="str">
        <f t="shared" si="25"/>
        <v>일반(목록배제,Normal-Manifest Exception)</v>
      </c>
      <c r="I26" s="28">
        <f t="shared" si="26"/>
        <v>18.989999999999998</v>
      </c>
      <c r="J26" s="2" t="str">
        <f t="shared" si="27"/>
        <v>KSC GLOBAL TRADING LTD</v>
      </c>
      <c r="K26" s="9">
        <f t="shared" si="28"/>
        <v>1</v>
      </c>
      <c r="L26" s="21">
        <f t="shared" si="29"/>
        <v>0.5</v>
      </c>
      <c r="M26" s="21">
        <f t="shared" si="30"/>
        <v>0.2</v>
      </c>
      <c r="N26" s="21">
        <f t="shared" si="31"/>
        <v>0.5</v>
      </c>
      <c r="O26" s="21">
        <f t="shared" si="32"/>
        <v>0.5</v>
      </c>
      <c r="P26" s="9" t="str">
        <f t="shared" si="33"/>
        <v>6094373013143</v>
      </c>
      <c r="Q26" s="22">
        <f t="shared" si="34"/>
        <v>6650</v>
      </c>
      <c r="R26" s="27">
        <f>VLOOKUP(H26,MAPPING!$B$3:$D$13,3,0)</f>
        <v>0</v>
      </c>
      <c r="S26" s="26">
        <f t="shared" si="35"/>
        <v>0</v>
      </c>
      <c r="T26" s="27">
        <v>0</v>
      </c>
      <c r="U26" s="27">
        <f>(IF(VLOOKUP(VLOOKUP(AP26,MAPPING!$B$15:$D$20,2,1),MAPPING!$C$15:$E$20,2,0)=7000,0,VLOOKUP(VLOOKUP(AP26,MAPPING!$B$15:$D$20,2,1),MAPPING!$C$15:$E$20,2,0)))</f>
        <v>0</v>
      </c>
      <c r="V26" s="27">
        <f>(K26*VLOOKUP(O26/K26,MAPPING!$B$22:$C$29,2,10))</f>
        <v>0</v>
      </c>
      <c r="W26" s="27">
        <v>0</v>
      </c>
      <c r="X26" s="124">
        <f t="shared" si="36"/>
        <v>0</v>
      </c>
      <c r="Y26" s="122"/>
      <c r="Z26" s="11">
        <f t="shared" si="18"/>
        <v>6650</v>
      </c>
      <c r="AA26" s="95"/>
      <c r="AC26" s="1" t="s">
        <v>145</v>
      </c>
      <c r="AD26" s="1" t="s">
        <v>96</v>
      </c>
      <c r="AE26" s="1" t="s">
        <v>146</v>
      </c>
      <c r="AF26" s="1" t="s">
        <v>270</v>
      </c>
      <c r="AG26" s="1" t="s">
        <v>271</v>
      </c>
      <c r="AH26" s="1" t="s">
        <v>272</v>
      </c>
      <c r="AI26" s="1" t="s">
        <v>273</v>
      </c>
      <c r="AJ26" s="1" t="s">
        <v>51</v>
      </c>
      <c r="AK26" s="6">
        <v>1</v>
      </c>
      <c r="AL26" s="7">
        <v>0.5</v>
      </c>
      <c r="AM26" s="7">
        <v>0.2</v>
      </c>
      <c r="AN26" s="7">
        <v>0.5</v>
      </c>
      <c r="AO26" s="1" t="s">
        <v>58</v>
      </c>
      <c r="AP26" s="7">
        <v>18.989999999999998</v>
      </c>
      <c r="AQ26" s="1" t="s">
        <v>53</v>
      </c>
      <c r="AR26" s="1" t="s">
        <v>53</v>
      </c>
      <c r="AS26" s="1" t="s">
        <v>53</v>
      </c>
      <c r="AT26" s="1" t="s">
        <v>53</v>
      </c>
      <c r="AU26" s="1" t="s">
        <v>53</v>
      </c>
      <c r="AV26" s="1" t="s">
        <v>110</v>
      </c>
      <c r="AW26" s="1" t="s">
        <v>105</v>
      </c>
      <c r="AX26" s="1" t="s">
        <v>105</v>
      </c>
      <c r="AY26" s="1" t="s">
        <v>51</v>
      </c>
      <c r="AZ26" s="1" t="s">
        <v>54</v>
      </c>
      <c r="BA26" s="1" t="s">
        <v>274</v>
      </c>
      <c r="BB26" s="1" t="s">
        <v>51</v>
      </c>
      <c r="BC26" s="1" t="s">
        <v>275</v>
      </c>
      <c r="BD26" s="1" t="s">
        <v>106</v>
      </c>
      <c r="BE26" s="1" t="s">
        <v>107</v>
      </c>
      <c r="BF26" s="1" t="s">
        <v>108</v>
      </c>
      <c r="BG26" s="1" t="s">
        <v>55</v>
      </c>
      <c r="BH26" s="1" t="s">
        <v>56</v>
      </c>
      <c r="BI26" s="1" t="s">
        <v>51</v>
      </c>
      <c r="BJ26" s="1" t="s">
        <v>109</v>
      </c>
    </row>
    <row r="27" spans="2:62" x14ac:dyDescent="0.3">
      <c r="B27" s="9">
        <f t="shared" si="19"/>
        <v>23</v>
      </c>
      <c r="C27" s="9" t="str">
        <f t="shared" si="20"/>
        <v>YVR</v>
      </c>
      <c r="D27" s="9" t="str">
        <f t="shared" si="21"/>
        <v>2025-09-04</v>
      </c>
      <c r="E27" s="9" t="str">
        <f t="shared" si="22"/>
        <v>01477086516</v>
      </c>
      <c r="F27" s="9" t="str">
        <f t="shared" si="23"/>
        <v>PUS250142717</v>
      </c>
      <c r="G27" s="9" t="str">
        <f t="shared" si="24"/>
        <v>허은영</v>
      </c>
      <c r="H27" s="2" t="str">
        <f t="shared" si="25"/>
        <v>일반(목록배제,Normal-Manifest Exception)</v>
      </c>
      <c r="I27" s="28">
        <f t="shared" si="26"/>
        <v>63.98</v>
      </c>
      <c r="J27" s="2" t="str">
        <f t="shared" si="27"/>
        <v>KSC GLOBAL TRADING LTD</v>
      </c>
      <c r="K27" s="9">
        <f t="shared" si="28"/>
        <v>1</v>
      </c>
      <c r="L27" s="21">
        <f t="shared" si="29"/>
        <v>0.5</v>
      </c>
      <c r="M27" s="21">
        <f t="shared" si="30"/>
        <v>0.2</v>
      </c>
      <c r="N27" s="21">
        <f t="shared" si="31"/>
        <v>0.5</v>
      </c>
      <c r="O27" s="21">
        <f t="shared" si="32"/>
        <v>0.5</v>
      </c>
      <c r="P27" s="9" t="str">
        <f t="shared" si="33"/>
        <v>6094373013154</v>
      </c>
      <c r="Q27" s="22">
        <f t="shared" si="34"/>
        <v>6650</v>
      </c>
      <c r="R27" s="27">
        <f>VLOOKUP(H27,MAPPING!$B$3:$D$13,3,0)</f>
        <v>0</v>
      </c>
      <c r="S27" s="26">
        <f t="shared" si="35"/>
        <v>0</v>
      </c>
      <c r="T27" s="27">
        <v>0</v>
      </c>
      <c r="U27" s="27">
        <f>(IF(VLOOKUP(VLOOKUP(AP27,MAPPING!$B$15:$D$20,2,1),MAPPING!$C$15:$E$20,2,0)=7000,0,VLOOKUP(VLOOKUP(AP27,MAPPING!$B$15:$D$20,2,1),MAPPING!$C$15:$E$20,2,0)))</f>
        <v>0</v>
      </c>
      <c r="V27" s="27">
        <f>(K27*VLOOKUP(O27/K27,MAPPING!$B$22:$C$29,2,10))</f>
        <v>0</v>
      </c>
      <c r="W27" s="27">
        <v>0</v>
      </c>
      <c r="X27" s="124">
        <f t="shared" si="36"/>
        <v>0</v>
      </c>
      <c r="Y27" s="122"/>
      <c r="Z27" s="11">
        <f t="shared" si="18"/>
        <v>6650</v>
      </c>
      <c r="AA27" s="95"/>
      <c r="AC27" s="1" t="s">
        <v>145</v>
      </c>
      <c r="AD27" s="1" t="s">
        <v>96</v>
      </c>
      <c r="AE27" s="1" t="s">
        <v>146</v>
      </c>
      <c r="AF27" s="1" t="s">
        <v>276</v>
      </c>
      <c r="AG27" s="1" t="s">
        <v>277</v>
      </c>
      <c r="AH27" s="1" t="s">
        <v>278</v>
      </c>
      <c r="AI27" s="1" t="s">
        <v>279</v>
      </c>
      <c r="AJ27" s="1" t="s">
        <v>280</v>
      </c>
      <c r="AK27" s="6">
        <v>1</v>
      </c>
      <c r="AL27" s="7">
        <v>0.5</v>
      </c>
      <c r="AM27" s="7">
        <v>0.2</v>
      </c>
      <c r="AN27" s="7">
        <v>0.5</v>
      </c>
      <c r="AO27" s="1" t="s">
        <v>58</v>
      </c>
      <c r="AP27" s="7">
        <v>63.98</v>
      </c>
      <c r="AQ27" s="1" t="s">
        <v>53</v>
      </c>
      <c r="AR27" s="1" t="s">
        <v>53</v>
      </c>
      <c r="AS27" s="1" t="s">
        <v>53</v>
      </c>
      <c r="AT27" s="1" t="s">
        <v>53</v>
      </c>
      <c r="AU27" s="1" t="s">
        <v>53</v>
      </c>
      <c r="AV27" s="1" t="s">
        <v>110</v>
      </c>
      <c r="AW27" s="1" t="s">
        <v>105</v>
      </c>
      <c r="AX27" s="1" t="s">
        <v>105</v>
      </c>
      <c r="AY27" s="1" t="s">
        <v>51</v>
      </c>
      <c r="AZ27" s="1" t="s">
        <v>54</v>
      </c>
      <c r="BA27" s="1" t="s">
        <v>281</v>
      </c>
      <c r="BB27" s="1" t="s">
        <v>51</v>
      </c>
      <c r="BC27" s="1" t="s">
        <v>282</v>
      </c>
      <c r="BD27" s="1" t="s">
        <v>106</v>
      </c>
      <c r="BE27" s="1" t="s">
        <v>107</v>
      </c>
      <c r="BF27" s="1" t="s">
        <v>108</v>
      </c>
      <c r="BG27" s="1" t="s">
        <v>55</v>
      </c>
      <c r="BH27" s="1" t="s">
        <v>56</v>
      </c>
      <c r="BI27" s="1" t="s">
        <v>51</v>
      </c>
      <c r="BJ27" s="1" t="s">
        <v>109</v>
      </c>
    </row>
    <row r="28" spans="2:62" x14ac:dyDescent="0.3">
      <c r="B28" s="9">
        <f t="shared" si="19"/>
        <v>24</v>
      </c>
      <c r="C28" s="9" t="str">
        <f t="shared" si="20"/>
        <v>YVR</v>
      </c>
      <c r="D28" s="9" t="str">
        <f t="shared" si="21"/>
        <v>2025-09-04</v>
      </c>
      <c r="E28" s="9" t="str">
        <f t="shared" si="22"/>
        <v>01477086516</v>
      </c>
      <c r="F28" s="9" t="str">
        <f t="shared" si="23"/>
        <v>PUS250142699</v>
      </c>
      <c r="G28" s="9" t="str">
        <f t="shared" si="24"/>
        <v>배희진</v>
      </c>
      <c r="H28" s="2" t="str">
        <f t="shared" si="25"/>
        <v>일반(목록배제,Normal-Manifest Exception)</v>
      </c>
      <c r="I28" s="28">
        <f t="shared" si="26"/>
        <v>18.989999999999998</v>
      </c>
      <c r="J28" s="2" t="str">
        <f t="shared" si="27"/>
        <v>KSC GLOBAL TRADING LTD</v>
      </c>
      <c r="K28" s="9">
        <f t="shared" si="28"/>
        <v>1</v>
      </c>
      <c r="L28" s="21">
        <f t="shared" si="29"/>
        <v>0.5</v>
      </c>
      <c r="M28" s="21">
        <f t="shared" si="30"/>
        <v>0.2</v>
      </c>
      <c r="N28" s="21">
        <f t="shared" si="31"/>
        <v>0.5</v>
      </c>
      <c r="O28" s="21">
        <f t="shared" si="32"/>
        <v>0.5</v>
      </c>
      <c r="P28" s="9" t="str">
        <f t="shared" si="33"/>
        <v>6094373013136</v>
      </c>
      <c r="Q28" s="22">
        <f t="shared" si="34"/>
        <v>6650</v>
      </c>
      <c r="R28" s="27">
        <f>VLOOKUP(H28,MAPPING!$B$3:$D$13,3,0)</f>
        <v>0</v>
      </c>
      <c r="S28" s="26">
        <f t="shared" si="35"/>
        <v>0</v>
      </c>
      <c r="T28" s="27">
        <v>0</v>
      </c>
      <c r="U28" s="27">
        <f>(IF(VLOOKUP(VLOOKUP(AP28,MAPPING!$B$15:$D$20,2,1),MAPPING!$C$15:$E$20,2,0)=7000,0,VLOOKUP(VLOOKUP(AP28,MAPPING!$B$15:$D$20,2,1),MAPPING!$C$15:$E$20,2,0)))</f>
        <v>0</v>
      </c>
      <c r="V28" s="27">
        <f>(K28*VLOOKUP(O28/K28,MAPPING!$B$22:$C$29,2,10))</f>
        <v>0</v>
      </c>
      <c r="W28" s="27">
        <v>0</v>
      </c>
      <c r="X28" s="124">
        <f t="shared" si="36"/>
        <v>0</v>
      </c>
      <c r="Y28" s="122"/>
      <c r="Z28" s="11">
        <f t="shared" si="18"/>
        <v>6650</v>
      </c>
      <c r="AA28" s="95"/>
      <c r="AC28" s="1" t="s">
        <v>145</v>
      </c>
      <c r="AD28" s="1" t="s">
        <v>96</v>
      </c>
      <c r="AE28" s="1" t="s">
        <v>146</v>
      </c>
      <c r="AF28" s="1" t="s">
        <v>283</v>
      </c>
      <c r="AG28" s="1" t="s">
        <v>284</v>
      </c>
      <c r="AH28" s="1" t="s">
        <v>285</v>
      </c>
      <c r="AI28" s="1" t="s">
        <v>286</v>
      </c>
      <c r="AJ28" s="1" t="s">
        <v>51</v>
      </c>
      <c r="AK28" s="6">
        <v>1</v>
      </c>
      <c r="AL28" s="7">
        <v>0.5</v>
      </c>
      <c r="AM28" s="7">
        <v>0.2</v>
      </c>
      <c r="AN28" s="7">
        <v>0.5</v>
      </c>
      <c r="AO28" s="1" t="s">
        <v>58</v>
      </c>
      <c r="AP28" s="7">
        <v>18.989999999999998</v>
      </c>
      <c r="AQ28" s="1" t="s">
        <v>53</v>
      </c>
      <c r="AR28" s="1" t="s">
        <v>53</v>
      </c>
      <c r="AS28" s="1" t="s">
        <v>53</v>
      </c>
      <c r="AT28" s="1" t="s">
        <v>53</v>
      </c>
      <c r="AU28" s="1" t="s">
        <v>53</v>
      </c>
      <c r="AV28" s="1" t="s">
        <v>110</v>
      </c>
      <c r="AW28" s="1" t="s">
        <v>105</v>
      </c>
      <c r="AX28" s="1" t="s">
        <v>105</v>
      </c>
      <c r="AY28" s="1" t="s">
        <v>51</v>
      </c>
      <c r="AZ28" s="1" t="s">
        <v>54</v>
      </c>
      <c r="BA28" s="1" t="s">
        <v>287</v>
      </c>
      <c r="BB28" s="1" t="s">
        <v>51</v>
      </c>
      <c r="BC28" s="1" t="s">
        <v>288</v>
      </c>
      <c r="BD28" s="1" t="s">
        <v>106</v>
      </c>
      <c r="BE28" s="1" t="s">
        <v>107</v>
      </c>
      <c r="BF28" s="1" t="s">
        <v>108</v>
      </c>
      <c r="BG28" s="1" t="s">
        <v>55</v>
      </c>
      <c r="BH28" s="1" t="s">
        <v>56</v>
      </c>
      <c r="BI28" s="1" t="s">
        <v>51</v>
      </c>
      <c r="BJ28" s="1" t="s">
        <v>109</v>
      </c>
    </row>
    <row r="29" spans="2:62" x14ac:dyDescent="0.3">
      <c r="B29" s="9">
        <f t="shared" si="19"/>
        <v>25</v>
      </c>
      <c r="C29" s="9" t="str">
        <f t="shared" si="20"/>
        <v>YVR</v>
      </c>
      <c r="D29" s="9" t="str">
        <f t="shared" si="21"/>
        <v>2025-09-04</v>
      </c>
      <c r="E29" s="9" t="str">
        <f t="shared" si="22"/>
        <v>01477086516</v>
      </c>
      <c r="F29" s="9" t="str">
        <f t="shared" si="23"/>
        <v>PUS250142704</v>
      </c>
      <c r="G29" s="9" t="str">
        <f t="shared" si="24"/>
        <v>윤영란</v>
      </c>
      <c r="H29" s="2" t="str">
        <f t="shared" si="25"/>
        <v>일반(목록배제,Normal-Manifest Exception)</v>
      </c>
      <c r="I29" s="28">
        <f t="shared" si="26"/>
        <v>18.989999999999998</v>
      </c>
      <c r="J29" s="2" t="str">
        <f t="shared" si="27"/>
        <v>KSC GLOBAL TRADING LTD</v>
      </c>
      <c r="K29" s="9">
        <f t="shared" si="28"/>
        <v>1</v>
      </c>
      <c r="L29" s="21">
        <f t="shared" si="29"/>
        <v>0.5</v>
      </c>
      <c r="M29" s="21">
        <f t="shared" si="30"/>
        <v>0.2</v>
      </c>
      <c r="N29" s="21">
        <f t="shared" si="31"/>
        <v>0.5</v>
      </c>
      <c r="O29" s="21">
        <f t="shared" si="32"/>
        <v>0.5</v>
      </c>
      <c r="P29" s="9" t="str">
        <f t="shared" si="33"/>
        <v>6094373013141</v>
      </c>
      <c r="Q29" s="22">
        <f t="shared" si="34"/>
        <v>6650</v>
      </c>
      <c r="R29" s="27">
        <f>VLOOKUP(H29,MAPPING!$B$3:$D$13,3,0)</f>
        <v>0</v>
      </c>
      <c r="S29" s="26">
        <f t="shared" si="35"/>
        <v>0</v>
      </c>
      <c r="T29" s="27">
        <v>0</v>
      </c>
      <c r="U29" s="27">
        <f>(IF(VLOOKUP(VLOOKUP(AP29,MAPPING!$B$15:$D$20,2,1),MAPPING!$C$15:$E$20,2,0)=7000,0,VLOOKUP(VLOOKUP(AP29,MAPPING!$B$15:$D$20,2,1),MAPPING!$C$15:$E$20,2,0)))</f>
        <v>0</v>
      </c>
      <c r="V29" s="27">
        <f>(K29*VLOOKUP(O29/K29,MAPPING!$B$22:$C$29,2,10))</f>
        <v>0</v>
      </c>
      <c r="W29" s="27">
        <v>0</v>
      </c>
      <c r="X29" s="124">
        <f t="shared" si="36"/>
        <v>0</v>
      </c>
      <c r="Y29" s="122"/>
      <c r="Z29" s="11">
        <f t="shared" si="18"/>
        <v>6650</v>
      </c>
      <c r="AA29" s="95"/>
      <c r="AC29" s="1" t="s">
        <v>145</v>
      </c>
      <c r="AD29" s="1" t="s">
        <v>96</v>
      </c>
      <c r="AE29" s="1" t="s">
        <v>146</v>
      </c>
      <c r="AF29" s="1" t="s">
        <v>289</v>
      </c>
      <c r="AG29" s="1" t="s">
        <v>290</v>
      </c>
      <c r="AH29" s="1" t="s">
        <v>291</v>
      </c>
      <c r="AI29" s="1" t="s">
        <v>292</v>
      </c>
      <c r="AJ29" s="1" t="s">
        <v>51</v>
      </c>
      <c r="AK29" s="6">
        <v>1</v>
      </c>
      <c r="AL29" s="7">
        <v>0.5</v>
      </c>
      <c r="AM29" s="7">
        <v>0.2</v>
      </c>
      <c r="AN29" s="7">
        <v>0.5</v>
      </c>
      <c r="AO29" s="1" t="s">
        <v>58</v>
      </c>
      <c r="AP29" s="7">
        <v>18.989999999999998</v>
      </c>
      <c r="AQ29" s="1" t="s">
        <v>53</v>
      </c>
      <c r="AR29" s="1" t="s">
        <v>53</v>
      </c>
      <c r="AS29" s="1" t="s">
        <v>53</v>
      </c>
      <c r="AT29" s="1" t="s">
        <v>53</v>
      </c>
      <c r="AU29" s="1" t="s">
        <v>53</v>
      </c>
      <c r="AV29" s="1" t="s">
        <v>110</v>
      </c>
      <c r="AW29" s="1" t="s">
        <v>105</v>
      </c>
      <c r="AX29" s="1" t="s">
        <v>105</v>
      </c>
      <c r="AY29" s="1" t="s">
        <v>51</v>
      </c>
      <c r="AZ29" s="1" t="s">
        <v>54</v>
      </c>
      <c r="BA29" s="1" t="s">
        <v>293</v>
      </c>
      <c r="BB29" s="1" t="s">
        <v>51</v>
      </c>
      <c r="BC29" s="1" t="s">
        <v>294</v>
      </c>
      <c r="BD29" s="1" t="s">
        <v>106</v>
      </c>
      <c r="BE29" s="1" t="s">
        <v>107</v>
      </c>
      <c r="BF29" s="1" t="s">
        <v>108</v>
      </c>
      <c r="BG29" s="1" t="s">
        <v>55</v>
      </c>
      <c r="BH29" s="1" t="s">
        <v>56</v>
      </c>
      <c r="BI29" s="1" t="s">
        <v>51</v>
      </c>
      <c r="BJ29" s="1" t="s">
        <v>109</v>
      </c>
    </row>
    <row r="30" spans="2:62" x14ac:dyDescent="0.3">
      <c r="B30" s="9">
        <f t="shared" si="19"/>
        <v>26</v>
      </c>
      <c r="C30" s="9" t="str">
        <f t="shared" si="20"/>
        <v>YVR</v>
      </c>
      <c r="D30" s="9" t="str">
        <f t="shared" si="21"/>
        <v>2025-09-04</v>
      </c>
      <c r="E30" s="9" t="str">
        <f t="shared" si="22"/>
        <v>01477086516</v>
      </c>
      <c r="F30" s="9" t="str">
        <f t="shared" si="23"/>
        <v>PUS250142715</v>
      </c>
      <c r="G30" s="9" t="str">
        <f t="shared" si="24"/>
        <v>정지우</v>
      </c>
      <c r="H30" s="2" t="str">
        <f t="shared" si="25"/>
        <v>일반(목록배제,Normal-Manifest Exception)</v>
      </c>
      <c r="I30" s="28">
        <f t="shared" si="26"/>
        <v>21.98</v>
      </c>
      <c r="J30" s="2" t="str">
        <f t="shared" si="27"/>
        <v>KSC GLOBAL TRADING LTD</v>
      </c>
      <c r="K30" s="9">
        <f t="shared" si="28"/>
        <v>1</v>
      </c>
      <c r="L30" s="21">
        <f t="shared" si="29"/>
        <v>1</v>
      </c>
      <c r="M30" s="21">
        <f t="shared" si="30"/>
        <v>0.2</v>
      </c>
      <c r="N30" s="21">
        <f t="shared" si="31"/>
        <v>1</v>
      </c>
      <c r="O30" s="21">
        <f t="shared" si="32"/>
        <v>1</v>
      </c>
      <c r="P30" s="9" t="str">
        <f t="shared" si="33"/>
        <v>6094373013152</v>
      </c>
      <c r="Q30" s="22">
        <f t="shared" si="34"/>
        <v>8650</v>
      </c>
      <c r="R30" s="27">
        <f>VLOOKUP(H30,MAPPING!$B$3:$D$13,3,0)</f>
        <v>0</v>
      </c>
      <c r="S30" s="26">
        <f t="shared" si="35"/>
        <v>0</v>
      </c>
      <c r="T30" s="27">
        <v>0</v>
      </c>
      <c r="U30" s="27">
        <f>(IF(VLOOKUP(VLOOKUP(AP30,MAPPING!$B$15:$D$20,2,1),MAPPING!$C$15:$E$20,2,0)=7000,0,VLOOKUP(VLOOKUP(AP30,MAPPING!$B$15:$D$20,2,1),MAPPING!$C$15:$E$20,2,0)))</f>
        <v>0</v>
      </c>
      <c r="V30" s="27">
        <f>(K30*VLOOKUP(O30/K30,MAPPING!$B$22:$C$29,2,10))</f>
        <v>0</v>
      </c>
      <c r="W30" s="27">
        <v>0</v>
      </c>
      <c r="X30" s="124">
        <f t="shared" si="36"/>
        <v>0</v>
      </c>
      <c r="Y30" s="122"/>
      <c r="Z30" s="11">
        <f t="shared" si="18"/>
        <v>8650</v>
      </c>
      <c r="AA30" s="95"/>
      <c r="AB30" s="8"/>
      <c r="AC30" s="1" t="s">
        <v>145</v>
      </c>
      <c r="AD30" s="1" t="s">
        <v>96</v>
      </c>
      <c r="AE30" s="1" t="s">
        <v>146</v>
      </c>
      <c r="AF30" s="1" t="s">
        <v>295</v>
      </c>
      <c r="AG30" s="1" t="s">
        <v>296</v>
      </c>
      <c r="AH30" s="1" t="s">
        <v>297</v>
      </c>
      <c r="AI30" s="1" t="s">
        <v>298</v>
      </c>
      <c r="AJ30" s="1" t="s">
        <v>51</v>
      </c>
      <c r="AK30" s="6">
        <v>1</v>
      </c>
      <c r="AL30" s="7">
        <v>1</v>
      </c>
      <c r="AM30" s="7">
        <v>0.2</v>
      </c>
      <c r="AN30" s="7">
        <v>1</v>
      </c>
      <c r="AO30" s="1" t="s">
        <v>58</v>
      </c>
      <c r="AP30" s="7">
        <v>21.98</v>
      </c>
      <c r="AQ30" s="1" t="s">
        <v>53</v>
      </c>
      <c r="AR30" s="1" t="s">
        <v>53</v>
      </c>
      <c r="AS30" s="1" t="s">
        <v>53</v>
      </c>
      <c r="AT30" s="1" t="s">
        <v>53</v>
      </c>
      <c r="AU30" s="1" t="s">
        <v>53</v>
      </c>
      <c r="AV30" s="1" t="s">
        <v>110</v>
      </c>
      <c r="AW30" s="1" t="s">
        <v>105</v>
      </c>
      <c r="AX30" s="1" t="s">
        <v>105</v>
      </c>
      <c r="AY30" s="1" t="s">
        <v>51</v>
      </c>
      <c r="AZ30" s="1" t="s">
        <v>54</v>
      </c>
      <c r="BA30" s="1" t="s">
        <v>299</v>
      </c>
      <c r="BB30" s="1" t="s">
        <v>51</v>
      </c>
      <c r="BC30" s="1" t="s">
        <v>300</v>
      </c>
      <c r="BD30" s="1" t="s">
        <v>106</v>
      </c>
      <c r="BE30" s="1" t="s">
        <v>107</v>
      </c>
      <c r="BF30" s="1" t="s">
        <v>108</v>
      </c>
      <c r="BG30" s="1" t="s">
        <v>55</v>
      </c>
      <c r="BH30" s="1" t="s">
        <v>56</v>
      </c>
      <c r="BI30" s="1" t="s">
        <v>51</v>
      </c>
      <c r="BJ30" s="1" t="s">
        <v>109</v>
      </c>
    </row>
    <row r="31" spans="2:62" x14ac:dyDescent="0.3">
      <c r="B31" s="9">
        <f t="shared" si="19"/>
        <v>27</v>
      </c>
      <c r="C31" s="9" t="str">
        <f t="shared" si="20"/>
        <v>YVR</v>
      </c>
      <c r="D31" s="9" t="str">
        <f t="shared" si="21"/>
        <v>2025-09-04</v>
      </c>
      <c r="E31" s="9" t="str">
        <f t="shared" si="22"/>
        <v>01477086516</v>
      </c>
      <c r="F31" s="9" t="str">
        <f t="shared" si="23"/>
        <v>PUS250142703</v>
      </c>
      <c r="G31" s="9" t="str">
        <f t="shared" si="24"/>
        <v>양대호</v>
      </c>
      <c r="H31" s="2" t="str">
        <f t="shared" si="25"/>
        <v>식물검역(Plants Inspection)</v>
      </c>
      <c r="I31" s="28">
        <f t="shared" si="26"/>
        <v>9.99</v>
      </c>
      <c r="J31" s="2" t="str">
        <f t="shared" si="27"/>
        <v>KSC GLOBAL TRADING LTD</v>
      </c>
      <c r="K31" s="9">
        <f t="shared" si="28"/>
        <v>1</v>
      </c>
      <c r="L31" s="21">
        <f t="shared" si="29"/>
        <v>1.5</v>
      </c>
      <c r="M31" s="21">
        <f t="shared" si="30"/>
        <v>0.2</v>
      </c>
      <c r="N31" s="21">
        <f t="shared" si="31"/>
        <v>1.5</v>
      </c>
      <c r="O31" s="21">
        <f t="shared" si="32"/>
        <v>1.5</v>
      </c>
      <c r="P31" s="9" t="str">
        <f t="shared" si="33"/>
        <v>6094373013140</v>
      </c>
      <c r="Q31" s="22">
        <f t="shared" si="34"/>
        <v>10650</v>
      </c>
      <c r="R31" s="27">
        <f>VLOOKUP(H31,MAPPING!$B$3:$D$13,3,0)</f>
        <v>0</v>
      </c>
      <c r="S31" s="26">
        <f t="shared" si="35"/>
        <v>0</v>
      </c>
      <c r="T31" s="27">
        <v>0</v>
      </c>
      <c r="U31" s="27">
        <f>(IF(VLOOKUP(VLOOKUP(AP31,MAPPING!$B$15:$D$20,2,1),MAPPING!$C$15:$E$20,2,0)=7000,0,VLOOKUP(VLOOKUP(AP31,MAPPING!$B$15:$D$20,2,1),MAPPING!$C$15:$E$20,2,0)))</f>
        <v>0</v>
      </c>
      <c r="V31" s="27">
        <f>(K31*VLOOKUP(O31/K31,MAPPING!$B$22:$C$29,2,10))</f>
        <v>0</v>
      </c>
      <c r="W31" s="27">
        <v>0</v>
      </c>
      <c r="X31" s="124">
        <f t="shared" si="36"/>
        <v>0</v>
      </c>
      <c r="Y31" s="122"/>
      <c r="Z31" s="11">
        <f t="shared" si="18"/>
        <v>10650</v>
      </c>
      <c r="AA31" s="95"/>
      <c r="AC31" s="1" t="s">
        <v>145</v>
      </c>
      <c r="AD31" s="1" t="s">
        <v>96</v>
      </c>
      <c r="AE31" s="1" t="s">
        <v>146</v>
      </c>
      <c r="AF31" s="1" t="s">
        <v>301</v>
      </c>
      <c r="AG31" s="1" t="s">
        <v>302</v>
      </c>
      <c r="AH31" s="1" t="s">
        <v>303</v>
      </c>
      <c r="AI31" s="1" t="s">
        <v>304</v>
      </c>
      <c r="AJ31" s="1" t="s">
        <v>225</v>
      </c>
      <c r="AK31" s="6">
        <v>1</v>
      </c>
      <c r="AL31" s="7">
        <v>1.5</v>
      </c>
      <c r="AM31" s="7">
        <v>0.2</v>
      </c>
      <c r="AN31" s="7">
        <v>1.5</v>
      </c>
      <c r="AO31" s="1" t="s">
        <v>94</v>
      </c>
      <c r="AP31" s="7">
        <v>9.99</v>
      </c>
      <c r="AQ31" s="1" t="s">
        <v>53</v>
      </c>
      <c r="AR31" s="1" t="s">
        <v>53</v>
      </c>
      <c r="AS31" s="1" t="s">
        <v>53</v>
      </c>
      <c r="AT31" s="1" t="s">
        <v>53</v>
      </c>
      <c r="AU31" s="1" t="s">
        <v>53</v>
      </c>
      <c r="AV31" s="1" t="s">
        <v>110</v>
      </c>
      <c r="AW31" s="1" t="s">
        <v>105</v>
      </c>
      <c r="AX31" s="1" t="s">
        <v>105</v>
      </c>
      <c r="AY31" s="1" t="s">
        <v>51</v>
      </c>
      <c r="AZ31" s="1" t="s">
        <v>54</v>
      </c>
      <c r="BA31" s="1" t="s">
        <v>305</v>
      </c>
      <c r="BB31" s="1" t="s">
        <v>51</v>
      </c>
      <c r="BC31" s="1" t="s">
        <v>306</v>
      </c>
      <c r="BD31" s="1" t="s">
        <v>106</v>
      </c>
      <c r="BE31" s="1" t="s">
        <v>107</v>
      </c>
      <c r="BF31" s="1" t="s">
        <v>108</v>
      </c>
      <c r="BG31" s="1" t="s">
        <v>55</v>
      </c>
      <c r="BH31" s="1" t="s">
        <v>56</v>
      </c>
      <c r="BI31" s="1" t="s">
        <v>51</v>
      </c>
      <c r="BJ31" s="1" t="s">
        <v>109</v>
      </c>
    </row>
    <row r="32" spans="2:62" x14ac:dyDescent="0.3">
      <c r="B32" s="9">
        <f t="shared" si="19"/>
        <v>28</v>
      </c>
      <c r="C32" s="9" t="str">
        <f t="shared" si="20"/>
        <v>YVR</v>
      </c>
      <c r="D32" s="9" t="str">
        <f t="shared" si="21"/>
        <v>2025-09-04</v>
      </c>
      <c r="E32" s="9" t="str">
        <f t="shared" si="22"/>
        <v>01477086516</v>
      </c>
      <c r="F32" s="9" t="str">
        <f t="shared" si="23"/>
        <v>PUS250142713</v>
      </c>
      <c r="G32" s="9" t="str">
        <f t="shared" si="24"/>
        <v>정선희</v>
      </c>
      <c r="H32" s="2" t="str">
        <f t="shared" si="25"/>
        <v>일반(목록배제,Normal-Manifest Exception)</v>
      </c>
      <c r="I32" s="28">
        <f t="shared" si="26"/>
        <v>21.98</v>
      </c>
      <c r="J32" s="2" t="str">
        <f t="shared" si="27"/>
        <v>KSC GLOBAL TRADING LTD</v>
      </c>
      <c r="K32" s="9">
        <f t="shared" si="28"/>
        <v>1</v>
      </c>
      <c r="L32" s="21">
        <f t="shared" si="29"/>
        <v>1</v>
      </c>
      <c r="M32" s="21">
        <f t="shared" si="30"/>
        <v>0.2</v>
      </c>
      <c r="N32" s="21">
        <f t="shared" si="31"/>
        <v>1</v>
      </c>
      <c r="O32" s="21">
        <f t="shared" si="32"/>
        <v>1</v>
      </c>
      <c r="P32" s="9" t="str">
        <f t="shared" si="33"/>
        <v>6094373013150</v>
      </c>
      <c r="Q32" s="22">
        <f t="shared" si="34"/>
        <v>8650</v>
      </c>
      <c r="R32" s="27">
        <f>VLOOKUP(H32,MAPPING!$B$3:$D$13,3,0)</f>
        <v>0</v>
      </c>
      <c r="S32" s="26">
        <f t="shared" si="35"/>
        <v>0</v>
      </c>
      <c r="T32" s="27">
        <v>0</v>
      </c>
      <c r="U32" s="27">
        <f>(IF(VLOOKUP(VLOOKUP(AP32,MAPPING!$B$15:$D$20,2,1),MAPPING!$C$15:$E$20,2,0)=7000,0,VLOOKUP(VLOOKUP(AP32,MAPPING!$B$15:$D$20,2,1),MAPPING!$C$15:$E$20,2,0)))</f>
        <v>0</v>
      </c>
      <c r="V32" s="27">
        <f>(K32*VLOOKUP(O32/K32,MAPPING!$B$22:$C$29,2,10))</f>
        <v>0</v>
      </c>
      <c r="W32" s="27">
        <v>0</v>
      </c>
      <c r="X32" s="124">
        <f t="shared" si="36"/>
        <v>0</v>
      </c>
      <c r="Y32" s="122"/>
      <c r="Z32" s="11">
        <f t="shared" si="18"/>
        <v>8650</v>
      </c>
      <c r="AA32" s="95"/>
      <c r="AC32" s="1" t="s">
        <v>145</v>
      </c>
      <c r="AD32" s="1" t="s">
        <v>96</v>
      </c>
      <c r="AE32" s="1" t="s">
        <v>146</v>
      </c>
      <c r="AF32" s="1" t="s">
        <v>307</v>
      </c>
      <c r="AG32" s="1" t="s">
        <v>308</v>
      </c>
      <c r="AH32" s="1" t="s">
        <v>309</v>
      </c>
      <c r="AI32" s="1" t="s">
        <v>310</v>
      </c>
      <c r="AJ32" s="1" t="s">
        <v>51</v>
      </c>
      <c r="AK32" s="6">
        <v>1</v>
      </c>
      <c r="AL32" s="7">
        <v>1</v>
      </c>
      <c r="AM32" s="7">
        <v>0.2</v>
      </c>
      <c r="AN32" s="7">
        <v>1</v>
      </c>
      <c r="AO32" s="1" t="s">
        <v>58</v>
      </c>
      <c r="AP32" s="7">
        <v>21.98</v>
      </c>
      <c r="AQ32" s="1" t="s">
        <v>53</v>
      </c>
      <c r="AR32" s="1" t="s">
        <v>53</v>
      </c>
      <c r="AS32" s="1" t="s">
        <v>53</v>
      </c>
      <c r="AT32" s="1" t="s">
        <v>53</v>
      </c>
      <c r="AU32" s="1" t="s">
        <v>53</v>
      </c>
      <c r="AV32" s="1" t="s">
        <v>110</v>
      </c>
      <c r="AW32" s="1" t="s">
        <v>105</v>
      </c>
      <c r="AX32" s="1" t="s">
        <v>105</v>
      </c>
      <c r="AY32" s="1" t="s">
        <v>51</v>
      </c>
      <c r="AZ32" s="1" t="s">
        <v>54</v>
      </c>
      <c r="BA32" s="1" t="s">
        <v>311</v>
      </c>
      <c r="BB32" s="1" t="s">
        <v>51</v>
      </c>
      <c r="BC32" s="1" t="s">
        <v>312</v>
      </c>
      <c r="BD32" s="1" t="s">
        <v>106</v>
      </c>
      <c r="BE32" s="1" t="s">
        <v>107</v>
      </c>
      <c r="BF32" s="1" t="s">
        <v>108</v>
      </c>
      <c r="BG32" s="1" t="s">
        <v>55</v>
      </c>
      <c r="BH32" s="1" t="s">
        <v>56</v>
      </c>
      <c r="BI32" s="1" t="s">
        <v>51</v>
      </c>
      <c r="BJ32" s="1" t="s">
        <v>109</v>
      </c>
    </row>
    <row r="33" spans="2:62" x14ac:dyDescent="0.3">
      <c r="B33" s="9">
        <f t="shared" si="19"/>
        <v>29</v>
      </c>
      <c r="C33" s="9" t="str">
        <f t="shared" si="20"/>
        <v>YVR</v>
      </c>
      <c r="D33" s="9" t="str">
        <f t="shared" si="21"/>
        <v>2025-09-04</v>
      </c>
      <c r="E33" s="9" t="str">
        <f t="shared" si="22"/>
        <v>01477086516</v>
      </c>
      <c r="F33" s="9" t="str">
        <f t="shared" si="23"/>
        <v>PUS250142718</v>
      </c>
      <c r="G33" s="9" t="str">
        <f t="shared" si="24"/>
        <v>차은옥</v>
      </c>
      <c r="H33" s="2" t="str">
        <f t="shared" si="25"/>
        <v>일반(목록배제,Normal-Manifest Exception)</v>
      </c>
      <c r="I33" s="28">
        <f t="shared" si="26"/>
        <v>21.98</v>
      </c>
      <c r="J33" s="2" t="str">
        <f t="shared" si="27"/>
        <v>KSC GLOBAL TRADING LTD</v>
      </c>
      <c r="K33" s="9">
        <f t="shared" si="28"/>
        <v>1</v>
      </c>
      <c r="L33" s="21">
        <f t="shared" si="29"/>
        <v>1</v>
      </c>
      <c r="M33" s="21">
        <f t="shared" si="30"/>
        <v>0.2</v>
      </c>
      <c r="N33" s="21">
        <f t="shared" si="31"/>
        <v>1</v>
      </c>
      <c r="O33" s="21">
        <f t="shared" si="32"/>
        <v>1</v>
      </c>
      <c r="P33" s="9" t="str">
        <f t="shared" si="33"/>
        <v>6094373013155</v>
      </c>
      <c r="Q33" s="22">
        <f t="shared" si="34"/>
        <v>8650</v>
      </c>
      <c r="R33" s="27">
        <f>VLOOKUP(H33,MAPPING!$B$3:$D$13,3,0)</f>
        <v>0</v>
      </c>
      <c r="S33" s="26">
        <f t="shared" si="35"/>
        <v>0</v>
      </c>
      <c r="T33" s="27">
        <v>0</v>
      </c>
      <c r="U33" s="27">
        <f>(IF(VLOOKUP(VLOOKUP(AP33,MAPPING!$B$15:$D$20,2,1),MAPPING!$C$15:$E$20,2,0)=7000,0,VLOOKUP(VLOOKUP(AP33,MAPPING!$B$15:$D$20,2,1),MAPPING!$C$15:$E$20,2,0)))</f>
        <v>0</v>
      </c>
      <c r="V33" s="27">
        <f>(K33*VLOOKUP(O33/K33,MAPPING!$B$22:$C$29,2,10))</f>
        <v>0</v>
      </c>
      <c r="W33" s="27">
        <v>0</v>
      </c>
      <c r="X33" s="124">
        <f t="shared" si="36"/>
        <v>0</v>
      </c>
      <c r="Y33" s="122"/>
      <c r="Z33" s="11">
        <f t="shared" si="18"/>
        <v>8650</v>
      </c>
      <c r="AA33" s="95"/>
      <c r="AC33" s="1" t="s">
        <v>145</v>
      </c>
      <c r="AD33" s="1" t="s">
        <v>96</v>
      </c>
      <c r="AE33" s="1" t="s">
        <v>146</v>
      </c>
      <c r="AF33" s="1" t="s">
        <v>313</v>
      </c>
      <c r="AG33" s="1" t="s">
        <v>314</v>
      </c>
      <c r="AH33" s="1" t="s">
        <v>315</v>
      </c>
      <c r="AI33" s="1" t="s">
        <v>316</v>
      </c>
      <c r="AJ33" s="1" t="s">
        <v>51</v>
      </c>
      <c r="AK33" s="6">
        <v>1</v>
      </c>
      <c r="AL33" s="7">
        <v>1</v>
      </c>
      <c r="AM33" s="7">
        <v>0.2</v>
      </c>
      <c r="AN33" s="7">
        <v>1</v>
      </c>
      <c r="AO33" s="1" t="s">
        <v>58</v>
      </c>
      <c r="AP33" s="7">
        <v>21.98</v>
      </c>
      <c r="AQ33" s="1" t="s">
        <v>53</v>
      </c>
      <c r="AR33" s="1" t="s">
        <v>53</v>
      </c>
      <c r="AS33" s="1" t="s">
        <v>53</v>
      </c>
      <c r="AT33" s="1" t="s">
        <v>53</v>
      </c>
      <c r="AU33" s="1" t="s">
        <v>53</v>
      </c>
      <c r="AV33" s="1" t="s">
        <v>110</v>
      </c>
      <c r="AW33" s="1" t="s">
        <v>105</v>
      </c>
      <c r="AX33" s="1" t="s">
        <v>105</v>
      </c>
      <c r="AY33" s="1" t="s">
        <v>51</v>
      </c>
      <c r="AZ33" s="1" t="s">
        <v>54</v>
      </c>
      <c r="BA33" s="1" t="s">
        <v>317</v>
      </c>
      <c r="BB33" s="1" t="s">
        <v>51</v>
      </c>
      <c r="BC33" s="1" t="s">
        <v>318</v>
      </c>
      <c r="BD33" s="1" t="s">
        <v>106</v>
      </c>
      <c r="BE33" s="1" t="s">
        <v>107</v>
      </c>
      <c r="BF33" s="1" t="s">
        <v>108</v>
      </c>
      <c r="BG33" s="1" t="s">
        <v>55</v>
      </c>
      <c r="BH33" s="1" t="s">
        <v>56</v>
      </c>
      <c r="BI33" s="1" t="s">
        <v>51</v>
      </c>
      <c r="BJ33" s="1" t="s">
        <v>109</v>
      </c>
    </row>
    <row r="34" spans="2:62" x14ac:dyDescent="0.3">
      <c r="B34" s="9">
        <f t="shared" si="19"/>
        <v>30</v>
      </c>
      <c r="C34" s="9" t="str">
        <f t="shared" si="20"/>
        <v>YVR</v>
      </c>
      <c r="D34" s="9" t="str">
        <f t="shared" si="21"/>
        <v>2025-09-04</v>
      </c>
      <c r="E34" s="9" t="str">
        <f t="shared" si="22"/>
        <v>01477086516</v>
      </c>
      <c r="F34" s="9" t="str">
        <f t="shared" si="23"/>
        <v>PUS250142705</v>
      </c>
      <c r="G34" s="9" t="str">
        <f t="shared" si="24"/>
        <v>윤영철</v>
      </c>
      <c r="H34" s="2" t="str">
        <f t="shared" si="25"/>
        <v>일반(목록배제,Normal-Manifest Exception)</v>
      </c>
      <c r="I34" s="28">
        <f t="shared" si="26"/>
        <v>20.99</v>
      </c>
      <c r="J34" s="2" t="str">
        <f t="shared" si="27"/>
        <v>KSC GLOBAL TRADING LTD</v>
      </c>
      <c r="K34" s="9">
        <f t="shared" si="28"/>
        <v>1</v>
      </c>
      <c r="L34" s="21">
        <f t="shared" si="29"/>
        <v>0.5</v>
      </c>
      <c r="M34" s="21">
        <f t="shared" si="30"/>
        <v>0.2</v>
      </c>
      <c r="N34" s="21">
        <f t="shared" si="31"/>
        <v>0.5</v>
      </c>
      <c r="O34" s="21">
        <f t="shared" si="32"/>
        <v>0.5</v>
      </c>
      <c r="P34" s="9" t="str">
        <f t="shared" si="33"/>
        <v>6094373013142</v>
      </c>
      <c r="Q34" s="22">
        <f t="shared" si="34"/>
        <v>6650</v>
      </c>
      <c r="R34" s="27">
        <f>VLOOKUP(H34,MAPPING!$B$3:$D$13,3,0)</f>
        <v>0</v>
      </c>
      <c r="S34" s="26">
        <f t="shared" si="35"/>
        <v>0</v>
      </c>
      <c r="T34" s="27">
        <v>0</v>
      </c>
      <c r="U34" s="27">
        <f>(IF(VLOOKUP(VLOOKUP(AP34,MAPPING!$B$15:$D$20,2,1),MAPPING!$C$15:$E$20,2,0)=7000,0,VLOOKUP(VLOOKUP(AP34,MAPPING!$B$15:$D$20,2,1),MAPPING!$C$15:$E$20,2,0)))</f>
        <v>0</v>
      </c>
      <c r="V34" s="27">
        <f>(K34*VLOOKUP(O34/K34,MAPPING!$B$22:$C$29,2,10))</f>
        <v>0</v>
      </c>
      <c r="W34" s="27">
        <v>0</v>
      </c>
      <c r="X34" s="124">
        <f t="shared" si="36"/>
        <v>0</v>
      </c>
      <c r="Y34" s="122"/>
      <c r="Z34" s="11">
        <f t="shared" si="18"/>
        <v>6650</v>
      </c>
      <c r="AA34" s="95"/>
      <c r="AC34" s="1" t="s">
        <v>145</v>
      </c>
      <c r="AD34" s="1" t="s">
        <v>96</v>
      </c>
      <c r="AE34" s="1" t="s">
        <v>146</v>
      </c>
      <c r="AF34" s="1" t="s">
        <v>319</v>
      </c>
      <c r="AG34" s="1" t="s">
        <v>320</v>
      </c>
      <c r="AH34" s="1" t="s">
        <v>321</v>
      </c>
      <c r="AI34" s="1" t="s">
        <v>322</v>
      </c>
      <c r="AJ34" s="1" t="s">
        <v>51</v>
      </c>
      <c r="AK34" s="6">
        <v>1</v>
      </c>
      <c r="AL34" s="7">
        <v>0.5</v>
      </c>
      <c r="AM34" s="7">
        <v>0.2</v>
      </c>
      <c r="AN34" s="7">
        <v>0.5</v>
      </c>
      <c r="AO34" s="1" t="s">
        <v>58</v>
      </c>
      <c r="AP34" s="7">
        <v>20.99</v>
      </c>
      <c r="AQ34" s="1" t="s">
        <v>53</v>
      </c>
      <c r="AR34" s="1" t="s">
        <v>53</v>
      </c>
      <c r="AS34" s="1" t="s">
        <v>53</v>
      </c>
      <c r="AT34" s="1" t="s">
        <v>53</v>
      </c>
      <c r="AU34" s="1" t="s">
        <v>53</v>
      </c>
      <c r="AV34" s="1" t="s">
        <v>110</v>
      </c>
      <c r="AW34" s="1" t="s">
        <v>105</v>
      </c>
      <c r="AX34" s="1" t="s">
        <v>105</v>
      </c>
      <c r="AY34" s="1" t="s">
        <v>51</v>
      </c>
      <c r="AZ34" s="1" t="s">
        <v>54</v>
      </c>
      <c r="BA34" s="1" t="s">
        <v>323</v>
      </c>
      <c r="BB34" s="1" t="s">
        <v>51</v>
      </c>
      <c r="BC34" s="1" t="s">
        <v>324</v>
      </c>
      <c r="BD34" s="1" t="s">
        <v>106</v>
      </c>
      <c r="BE34" s="1" t="s">
        <v>107</v>
      </c>
      <c r="BF34" s="1" t="s">
        <v>108</v>
      </c>
      <c r="BG34" s="1" t="s">
        <v>55</v>
      </c>
      <c r="BH34" s="1" t="s">
        <v>56</v>
      </c>
      <c r="BI34" s="1" t="s">
        <v>51</v>
      </c>
      <c r="BJ34" s="1" t="s">
        <v>109</v>
      </c>
    </row>
    <row r="35" spans="2:62" x14ac:dyDescent="0.3">
      <c r="B35" s="9">
        <f t="shared" si="19"/>
        <v>31</v>
      </c>
      <c r="C35" s="9" t="str">
        <f t="shared" si="20"/>
        <v>YVR</v>
      </c>
      <c r="D35" s="9" t="str">
        <f t="shared" si="21"/>
        <v>2025-09-04</v>
      </c>
      <c r="E35" s="9" t="str">
        <f t="shared" si="22"/>
        <v>01477086516</v>
      </c>
      <c r="F35" s="9" t="str">
        <f t="shared" si="23"/>
        <v>PUS250142691</v>
      </c>
      <c r="G35" s="9" t="str">
        <f t="shared" si="24"/>
        <v>김도용</v>
      </c>
      <c r="H35" s="2" t="str">
        <f t="shared" si="25"/>
        <v>일반(목록배제,Normal-Manifest Exception)</v>
      </c>
      <c r="I35" s="28">
        <f t="shared" si="26"/>
        <v>39.979999999999997</v>
      </c>
      <c r="J35" s="2" t="str">
        <f t="shared" si="27"/>
        <v>KSC GLOBAL TRADING LTD</v>
      </c>
      <c r="K35" s="9">
        <f t="shared" si="28"/>
        <v>1</v>
      </c>
      <c r="L35" s="21">
        <f t="shared" si="29"/>
        <v>0.8</v>
      </c>
      <c r="M35" s="21">
        <f t="shared" si="30"/>
        <v>0.2</v>
      </c>
      <c r="N35" s="21">
        <f t="shared" si="31"/>
        <v>0.8</v>
      </c>
      <c r="O35" s="21">
        <f t="shared" si="32"/>
        <v>1</v>
      </c>
      <c r="P35" s="9" t="str">
        <f t="shared" si="33"/>
        <v>6094373013128</v>
      </c>
      <c r="Q35" s="22">
        <f t="shared" si="34"/>
        <v>8650</v>
      </c>
      <c r="R35" s="27">
        <f>VLOOKUP(H35,MAPPING!$B$3:$D$13,3,0)</f>
        <v>0</v>
      </c>
      <c r="S35" s="26">
        <f t="shared" si="35"/>
        <v>0</v>
      </c>
      <c r="T35" s="27">
        <v>0</v>
      </c>
      <c r="U35" s="27">
        <f>(IF(VLOOKUP(VLOOKUP(AP35,MAPPING!$B$15:$D$20,2,1),MAPPING!$C$15:$E$20,2,0)=7000,0,VLOOKUP(VLOOKUP(AP35,MAPPING!$B$15:$D$20,2,1),MAPPING!$C$15:$E$20,2,0)))</f>
        <v>0</v>
      </c>
      <c r="V35" s="27">
        <f>(K35*VLOOKUP(O35/K35,MAPPING!$B$22:$C$29,2,10))</f>
        <v>0</v>
      </c>
      <c r="W35" s="27">
        <v>0</v>
      </c>
      <c r="X35" s="124">
        <f t="shared" si="36"/>
        <v>0</v>
      </c>
      <c r="Y35" s="122"/>
      <c r="Z35" s="11">
        <f t="shared" si="18"/>
        <v>8650</v>
      </c>
      <c r="AA35" s="95"/>
      <c r="AC35" s="1" t="s">
        <v>145</v>
      </c>
      <c r="AD35" s="1" t="s">
        <v>96</v>
      </c>
      <c r="AE35" s="1" t="s">
        <v>146</v>
      </c>
      <c r="AF35" s="1" t="s">
        <v>325</v>
      </c>
      <c r="AG35" s="1" t="s">
        <v>326</v>
      </c>
      <c r="AH35" s="1" t="s">
        <v>327</v>
      </c>
      <c r="AI35" s="1" t="s">
        <v>328</v>
      </c>
      <c r="AJ35" s="1" t="s">
        <v>51</v>
      </c>
      <c r="AK35" s="6">
        <v>1</v>
      </c>
      <c r="AL35" s="7">
        <v>0.8</v>
      </c>
      <c r="AM35" s="7">
        <v>0.2</v>
      </c>
      <c r="AN35" s="7">
        <v>0.8</v>
      </c>
      <c r="AO35" s="1" t="s">
        <v>58</v>
      </c>
      <c r="AP35" s="7">
        <v>39.979999999999997</v>
      </c>
      <c r="AQ35" s="1" t="s">
        <v>53</v>
      </c>
      <c r="AR35" s="1" t="s">
        <v>53</v>
      </c>
      <c r="AS35" s="1" t="s">
        <v>53</v>
      </c>
      <c r="AT35" s="1" t="s">
        <v>53</v>
      </c>
      <c r="AU35" s="1" t="s">
        <v>53</v>
      </c>
      <c r="AV35" s="1" t="s">
        <v>110</v>
      </c>
      <c r="AW35" s="1" t="s">
        <v>105</v>
      </c>
      <c r="AX35" s="1" t="s">
        <v>105</v>
      </c>
      <c r="AY35" s="1" t="s">
        <v>51</v>
      </c>
      <c r="AZ35" s="1" t="s">
        <v>54</v>
      </c>
      <c r="BA35" s="1" t="s">
        <v>329</v>
      </c>
      <c r="BB35" s="1" t="s">
        <v>51</v>
      </c>
      <c r="BC35" s="1" t="s">
        <v>330</v>
      </c>
      <c r="BD35" s="1" t="s">
        <v>106</v>
      </c>
      <c r="BE35" s="1" t="s">
        <v>107</v>
      </c>
      <c r="BF35" s="1" t="s">
        <v>108</v>
      </c>
      <c r="BG35" s="1" t="s">
        <v>55</v>
      </c>
      <c r="BH35" s="1" t="s">
        <v>56</v>
      </c>
      <c r="BI35" s="1" t="s">
        <v>51</v>
      </c>
      <c r="BJ35" s="1" t="s">
        <v>109</v>
      </c>
    </row>
    <row r="36" spans="2:62" x14ac:dyDescent="0.3">
      <c r="B36" s="9">
        <f t="shared" si="19"/>
        <v>32</v>
      </c>
      <c r="C36" s="9" t="str">
        <f t="shared" si="20"/>
        <v>YVR</v>
      </c>
      <c r="D36" s="9" t="str">
        <f t="shared" si="21"/>
        <v>2025-09-04</v>
      </c>
      <c r="E36" s="9" t="str">
        <f t="shared" si="22"/>
        <v>01477086516</v>
      </c>
      <c r="F36" s="9" t="str">
        <f t="shared" si="23"/>
        <v>PUS250142711</v>
      </c>
      <c r="G36" s="9" t="str">
        <f t="shared" si="24"/>
        <v>장재필</v>
      </c>
      <c r="H36" s="2" t="str">
        <f t="shared" si="25"/>
        <v>일반(목록배제,Normal-Manifest Exception)</v>
      </c>
      <c r="I36" s="28">
        <f t="shared" si="26"/>
        <v>37.979999999999997</v>
      </c>
      <c r="J36" s="2" t="str">
        <f t="shared" si="27"/>
        <v>KSC GLOBAL TRADING LTD</v>
      </c>
      <c r="K36" s="9">
        <f t="shared" si="28"/>
        <v>1</v>
      </c>
      <c r="L36" s="21">
        <f t="shared" si="29"/>
        <v>0.5</v>
      </c>
      <c r="M36" s="21">
        <f t="shared" si="30"/>
        <v>0.2</v>
      </c>
      <c r="N36" s="21">
        <f t="shared" si="31"/>
        <v>0.5</v>
      </c>
      <c r="O36" s="21">
        <f t="shared" si="32"/>
        <v>0.5</v>
      </c>
      <c r="P36" s="9" t="str">
        <f t="shared" si="33"/>
        <v>6094373013148</v>
      </c>
      <c r="Q36" s="22">
        <f t="shared" si="34"/>
        <v>6650</v>
      </c>
      <c r="R36" s="27">
        <f>VLOOKUP(H36,MAPPING!$B$3:$D$13,3,0)</f>
        <v>0</v>
      </c>
      <c r="S36" s="26">
        <f t="shared" si="35"/>
        <v>0</v>
      </c>
      <c r="T36" s="27">
        <v>0</v>
      </c>
      <c r="U36" s="27">
        <f>(IF(VLOOKUP(VLOOKUP(AP36,MAPPING!$B$15:$D$20,2,1),MAPPING!$C$15:$E$20,2,0)=7000,0,VLOOKUP(VLOOKUP(AP36,MAPPING!$B$15:$D$20,2,1),MAPPING!$C$15:$E$20,2,0)))</f>
        <v>0</v>
      </c>
      <c r="V36" s="27">
        <f>(K36*VLOOKUP(O36/K36,MAPPING!$B$22:$C$29,2,10))</f>
        <v>0</v>
      </c>
      <c r="W36" s="27">
        <v>0</v>
      </c>
      <c r="X36" s="124">
        <f t="shared" si="36"/>
        <v>0</v>
      </c>
      <c r="Y36" s="122"/>
      <c r="Z36" s="11">
        <f t="shared" si="18"/>
        <v>6650</v>
      </c>
      <c r="AA36" s="95"/>
      <c r="AC36" s="1" t="s">
        <v>145</v>
      </c>
      <c r="AD36" s="1" t="s">
        <v>96</v>
      </c>
      <c r="AE36" s="1" t="s">
        <v>146</v>
      </c>
      <c r="AF36" s="1" t="s">
        <v>331</v>
      </c>
      <c r="AG36" s="1" t="s">
        <v>332</v>
      </c>
      <c r="AH36" s="1" t="s">
        <v>333</v>
      </c>
      <c r="AI36" s="1" t="s">
        <v>334</v>
      </c>
      <c r="AJ36" s="1" t="s">
        <v>51</v>
      </c>
      <c r="AK36" s="6">
        <v>1</v>
      </c>
      <c r="AL36" s="7">
        <v>0.5</v>
      </c>
      <c r="AM36" s="7">
        <v>0.2</v>
      </c>
      <c r="AN36" s="7">
        <v>0.5</v>
      </c>
      <c r="AO36" s="1" t="s">
        <v>58</v>
      </c>
      <c r="AP36" s="7">
        <v>37.979999999999997</v>
      </c>
      <c r="AQ36" s="1" t="s">
        <v>53</v>
      </c>
      <c r="AR36" s="1" t="s">
        <v>53</v>
      </c>
      <c r="AS36" s="1" t="s">
        <v>53</v>
      </c>
      <c r="AT36" s="1" t="s">
        <v>53</v>
      </c>
      <c r="AU36" s="1" t="s">
        <v>53</v>
      </c>
      <c r="AV36" s="1" t="s">
        <v>110</v>
      </c>
      <c r="AW36" s="1" t="s">
        <v>105</v>
      </c>
      <c r="AX36" s="1" t="s">
        <v>105</v>
      </c>
      <c r="AY36" s="1" t="s">
        <v>51</v>
      </c>
      <c r="AZ36" s="1" t="s">
        <v>54</v>
      </c>
      <c r="BA36" s="1" t="s">
        <v>335</v>
      </c>
      <c r="BB36" s="1" t="s">
        <v>51</v>
      </c>
      <c r="BC36" s="1" t="s">
        <v>336</v>
      </c>
      <c r="BD36" s="1" t="s">
        <v>106</v>
      </c>
      <c r="BE36" s="1" t="s">
        <v>107</v>
      </c>
      <c r="BF36" s="1" t="s">
        <v>108</v>
      </c>
      <c r="BG36" s="1" t="s">
        <v>55</v>
      </c>
      <c r="BH36" s="1" t="s">
        <v>56</v>
      </c>
      <c r="BI36" s="1" t="s">
        <v>51</v>
      </c>
      <c r="BJ36" s="1" t="s">
        <v>109</v>
      </c>
    </row>
    <row r="37" spans="2:62" x14ac:dyDescent="0.3">
      <c r="B37" s="9">
        <f t="shared" si="19"/>
        <v>33</v>
      </c>
      <c r="C37" s="9" t="str">
        <f t="shared" si="20"/>
        <v>YVR</v>
      </c>
      <c r="D37" s="9" t="str">
        <f t="shared" si="21"/>
        <v>2025-09-04</v>
      </c>
      <c r="E37" s="9" t="str">
        <f t="shared" si="22"/>
        <v>01477086516</v>
      </c>
      <c r="F37" s="9" t="str">
        <f t="shared" si="23"/>
        <v>PUS250142719</v>
      </c>
      <c r="G37" s="9" t="str">
        <f t="shared" si="24"/>
        <v>최안희</v>
      </c>
      <c r="H37" s="2" t="str">
        <f t="shared" si="25"/>
        <v>일반(목록배제,Normal-Manifest Exception)</v>
      </c>
      <c r="I37" s="28">
        <f t="shared" si="26"/>
        <v>18.989999999999998</v>
      </c>
      <c r="J37" s="2" t="str">
        <f t="shared" si="27"/>
        <v>KSC GLOBAL TRADING LTD</v>
      </c>
      <c r="K37" s="9">
        <f t="shared" si="28"/>
        <v>1</v>
      </c>
      <c r="L37" s="21">
        <f t="shared" si="29"/>
        <v>0.5</v>
      </c>
      <c r="M37" s="21">
        <f t="shared" si="30"/>
        <v>0.2</v>
      </c>
      <c r="N37" s="21">
        <f t="shared" si="31"/>
        <v>0.5</v>
      </c>
      <c r="O37" s="21">
        <f t="shared" si="32"/>
        <v>0.5</v>
      </c>
      <c r="P37" s="9" t="str">
        <f t="shared" si="33"/>
        <v>6094373013156</v>
      </c>
      <c r="Q37" s="22">
        <f t="shared" si="34"/>
        <v>6650</v>
      </c>
      <c r="R37" s="27">
        <f>VLOOKUP(H37,MAPPING!$B$3:$D$13,3,0)</f>
        <v>0</v>
      </c>
      <c r="S37" s="26">
        <f t="shared" si="35"/>
        <v>0</v>
      </c>
      <c r="T37" s="27">
        <v>0</v>
      </c>
      <c r="U37" s="27">
        <f>(IF(VLOOKUP(VLOOKUP(AP37,MAPPING!$B$15:$D$20,2,1),MAPPING!$C$15:$E$20,2,0)=7000,0,VLOOKUP(VLOOKUP(AP37,MAPPING!$B$15:$D$20,2,1),MAPPING!$C$15:$E$20,2,0)))</f>
        <v>0</v>
      </c>
      <c r="V37" s="27">
        <f>(K37*VLOOKUP(O37/K37,MAPPING!$B$22:$C$29,2,10))</f>
        <v>0</v>
      </c>
      <c r="W37" s="27">
        <v>0</v>
      </c>
      <c r="X37" s="124">
        <f t="shared" si="36"/>
        <v>0</v>
      </c>
      <c r="Y37" s="122"/>
      <c r="Z37" s="11">
        <f t="shared" si="18"/>
        <v>6650</v>
      </c>
      <c r="AA37" s="95"/>
      <c r="AC37" s="1" t="s">
        <v>145</v>
      </c>
      <c r="AD37" s="1" t="s">
        <v>96</v>
      </c>
      <c r="AE37" s="1" t="s">
        <v>146</v>
      </c>
      <c r="AF37" s="1" t="s">
        <v>337</v>
      </c>
      <c r="AG37" s="1" t="s">
        <v>338</v>
      </c>
      <c r="AH37" s="1" t="s">
        <v>339</v>
      </c>
      <c r="AI37" s="1" t="s">
        <v>340</v>
      </c>
      <c r="AJ37" s="1" t="s">
        <v>51</v>
      </c>
      <c r="AK37" s="6">
        <v>1</v>
      </c>
      <c r="AL37" s="7">
        <v>0.5</v>
      </c>
      <c r="AM37" s="7">
        <v>0.2</v>
      </c>
      <c r="AN37" s="7">
        <v>0.5</v>
      </c>
      <c r="AO37" s="1" t="s">
        <v>58</v>
      </c>
      <c r="AP37" s="7">
        <v>18.989999999999998</v>
      </c>
      <c r="AQ37" s="1" t="s">
        <v>53</v>
      </c>
      <c r="AR37" s="1" t="s">
        <v>53</v>
      </c>
      <c r="AS37" s="1" t="s">
        <v>53</v>
      </c>
      <c r="AT37" s="1" t="s">
        <v>53</v>
      </c>
      <c r="AU37" s="1" t="s">
        <v>53</v>
      </c>
      <c r="AV37" s="1" t="s">
        <v>110</v>
      </c>
      <c r="AW37" s="1" t="s">
        <v>105</v>
      </c>
      <c r="AX37" s="1" t="s">
        <v>105</v>
      </c>
      <c r="AY37" s="1" t="s">
        <v>51</v>
      </c>
      <c r="AZ37" s="1" t="s">
        <v>54</v>
      </c>
      <c r="BA37" s="1" t="s">
        <v>341</v>
      </c>
      <c r="BB37" s="1" t="s">
        <v>51</v>
      </c>
      <c r="BC37" s="1" t="s">
        <v>342</v>
      </c>
      <c r="BD37" s="1" t="s">
        <v>106</v>
      </c>
      <c r="BE37" s="1" t="s">
        <v>107</v>
      </c>
      <c r="BF37" s="1" t="s">
        <v>108</v>
      </c>
      <c r="BG37" s="1" t="s">
        <v>55</v>
      </c>
      <c r="BH37" s="1" t="s">
        <v>56</v>
      </c>
      <c r="BI37" s="1" t="s">
        <v>51</v>
      </c>
      <c r="BJ37" s="1" t="s">
        <v>109</v>
      </c>
    </row>
    <row r="38" spans="2:62" x14ac:dyDescent="0.3">
      <c r="B38" s="9">
        <f t="shared" si="19"/>
        <v>34</v>
      </c>
      <c r="C38" s="9" t="str">
        <f t="shared" si="20"/>
        <v>YVR</v>
      </c>
      <c r="D38" s="9" t="str">
        <f t="shared" si="21"/>
        <v>2025-09-04</v>
      </c>
      <c r="E38" s="9" t="str">
        <f t="shared" si="22"/>
        <v>01477086516</v>
      </c>
      <c r="F38" s="9" t="str">
        <f t="shared" si="23"/>
        <v>PUS250142687</v>
      </c>
      <c r="G38" s="9" t="str">
        <f t="shared" si="24"/>
        <v>이미진</v>
      </c>
      <c r="H38" s="2" t="str">
        <f t="shared" si="25"/>
        <v>일반(목록배제,Normal-Manifest Exception)</v>
      </c>
      <c r="I38" s="28">
        <f t="shared" si="26"/>
        <v>43.98</v>
      </c>
      <c r="J38" s="2" t="str">
        <f t="shared" si="27"/>
        <v>KSC GLOBAL TRADING LTD</v>
      </c>
      <c r="K38" s="9">
        <f t="shared" si="28"/>
        <v>1</v>
      </c>
      <c r="L38" s="21">
        <f t="shared" si="29"/>
        <v>2.5</v>
      </c>
      <c r="M38" s="21">
        <f t="shared" si="30"/>
        <v>2</v>
      </c>
      <c r="N38" s="21">
        <f t="shared" si="31"/>
        <v>2.5</v>
      </c>
      <c r="O38" s="21">
        <f t="shared" si="32"/>
        <v>2.5</v>
      </c>
      <c r="P38" s="9" t="str">
        <f t="shared" si="33"/>
        <v>6094373013124</v>
      </c>
      <c r="Q38" s="22">
        <f t="shared" si="34"/>
        <v>14650</v>
      </c>
      <c r="R38" s="27">
        <f>VLOOKUP(H38,MAPPING!$B$3:$D$13,3,0)</f>
        <v>0</v>
      </c>
      <c r="S38" s="26">
        <f t="shared" si="35"/>
        <v>0</v>
      </c>
      <c r="T38" s="27">
        <v>0</v>
      </c>
      <c r="U38" s="27">
        <f>(IF(VLOOKUP(VLOOKUP(AP38,MAPPING!$B$15:$D$20,2,1),MAPPING!$C$15:$E$20,2,0)=7000,0,VLOOKUP(VLOOKUP(AP38,MAPPING!$B$15:$D$20,2,1),MAPPING!$C$15:$E$20,2,0)))</f>
        <v>0</v>
      </c>
      <c r="V38" s="27">
        <f>(K38*VLOOKUP(O38/K38,MAPPING!$B$22:$C$29,2,10))</f>
        <v>600</v>
      </c>
      <c r="W38" s="27">
        <v>0</v>
      </c>
      <c r="X38" s="124">
        <f t="shared" si="36"/>
        <v>0</v>
      </c>
      <c r="Y38" s="122"/>
      <c r="Z38" s="11">
        <f t="shared" si="18"/>
        <v>15250</v>
      </c>
      <c r="AA38" s="95"/>
      <c r="AC38" s="1" t="s">
        <v>145</v>
      </c>
      <c r="AD38" s="1" t="s">
        <v>96</v>
      </c>
      <c r="AE38" s="1" t="s">
        <v>146</v>
      </c>
      <c r="AF38" s="1" t="s">
        <v>343</v>
      </c>
      <c r="AG38" s="1" t="s">
        <v>344</v>
      </c>
      <c r="AH38" s="1" t="s">
        <v>345</v>
      </c>
      <c r="AI38" s="1" t="s">
        <v>346</v>
      </c>
      <c r="AJ38" s="1" t="s">
        <v>51</v>
      </c>
      <c r="AK38" s="6">
        <v>1</v>
      </c>
      <c r="AL38" s="7">
        <v>2.5</v>
      </c>
      <c r="AM38" s="7">
        <v>2</v>
      </c>
      <c r="AN38" s="7">
        <v>2.5</v>
      </c>
      <c r="AO38" s="1" t="s">
        <v>58</v>
      </c>
      <c r="AP38" s="7">
        <v>43.98</v>
      </c>
      <c r="AQ38" s="1" t="s">
        <v>53</v>
      </c>
      <c r="AR38" s="1" t="s">
        <v>53</v>
      </c>
      <c r="AS38" s="1" t="s">
        <v>53</v>
      </c>
      <c r="AT38" s="1" t="s">
        <v>53</v>
      </c>
      <c r="AU38" s="1" t="s">
        <v>53</v>
      </c>
      <c r="AV38" s="1" t="s">
        <v>110</v>
      </c>
      <c r="AW38" s="1" t="s">
        <v>105</v>
      </c>
      <c r="AX38" s="1" t="s">
        <v>105</v>
      </c>
      <c r="AY38" s="1" t="s">
        <v>51</v>
      </c>
      <c r="AZ38" s="1" t="s">
        <v>54</v>
      </c>
      <c r="BA38" s="1" t="s">
        <v>347</v>
      </c>
      <c r="BB38" s="1" t="s">
        <v>51</v>
      </c>
      <c r="BC38" s="1" t="s">
        <v>348</v>
      </c>
      <c r="BD38" s="1" t="s">
        <v>106</v>
      </c>
      <c r="BE38" s="1" t="s">
        <v>107</v>
      </c>
      <c r="BF38" s="1" t="s">
        <v>108</v>
      </c>
      <c r="BG38" s="1" t="s">
        <v>55</v>
      </c>
      <c r="BH38" s="1" t="s">
        <v>56</v>
      </c>
      <c r="BI38" s="1" t="s">
        <v>51</v>
      </c>
      <c r="BJ38" s="1" t="s">
        <v>109</v>
      </c>
    </row>
    <row r="39" spans="2:62" x14ac:dyDescent="0.3">
      <c r="B39" s="9">
        <f t="shared" si="19"/>
        <v>35</v>
      </c>
      <c r="C39" s="9" t="str">
        <f t="shared" si="20"/>
        <v>YVR</v>
      </c>
      <c r="D39" s="9" t="str">
        <f t="shared" si="21"/>
        <v>2025-09-04</v>
      </c>
      <c r="E39" s="9" t="str">
        <f t="shared" si="22"/>
        <v>01477086516</v>
      </c>
      <c r="F39" s="9" t="str">
        <f t="shared" si="23"/>
        <v>PUS250142689</v>
      </c>
      <c r="G39" s="9" t="str">
        <f t="shared" si="24"/>
        <v>고재희</v>
      </c>
      <c r="H39" s="2" t="str">
        <f t="shared" si="25"/>
        <v>일반(목록배제,Normal-Manifest Exception)</v>
      </c>
      <c r="I39" s="28">
        <f t="shared" si="26"/>
        <v>23.98</v>
      </c>
      <c r="J39" s="2" t="str">
        <f t="shared" si="27"/>
        <v>KSC GLOBAL TRADING LTD</v>
      </c>
      <c r="K39" s="9">
        <f t="shared" si="28"/>
        <v>1</v>
      </c>
      <c r="L39" s="21">
        <f t="shared" si="29"/>
        <v>2.2999999999999998</v>
      </c>
      <c r="M39" s="21">
        <f t="shared" si="30"/>
        <v>0.2</v>
      </c>
      <c r="N39" s="21">
        <f t="shared" si="31"/>
        <v>2.2999999999999998</v>
      </c>
      <c r="O39" s="21">
        <f t="shared" si="32"/>
        <v>2.5</v>
      </c>
      <c r="P39" s="9" t="str">
        <f t="shared" si="33"/>
        <v>6094373013126</v>
      </c>
      <c r="Q39" s="22">
        <f t="shared" si="34"/>
        <v>14650</v>
      </c>
      <c r="R39" s="27">
        <f>VLOOKUP(H39,MAPPING!$B$3:$D$13,3,0)</f>
        <v>0</v>
      </c>
      <c r="S39" s="26">
        <f t="shared" si="35"/>
        <v>0</v>
      </c>
      <c r="T39" s="27">
        <v>0</v>
      </c>
      <c r="U39" s="27">
        <f>(IF(VLOOKUP(VLOOKUP(AP39,MAPPING!$B$15:$D$20,2,1),MAPPING!$C$15:$E$20,2,0)=7000,0,VLOOKUP(VLOOKUP(AP39,MAPPING!$B$15:$D$20,2,1),MAPPING!$C$15:$E$20,2,0)))</f>
        <v>0</v>
      </c>
      <c r="V39" s="27">
        <f>(K39*VLOOKUP(O39/K39,MAPPING!$B$22:$C$29,2,10))</f>
        <v>600</v>
      </c>
      <c r="W39" s="27">
        <v>0</v>
      </c>
      <c r="X39" s="124">
        <f t="shared" si="36"/>
        <v>0</v>
      </c>
      <c r="Y39" s="122"/>
      <c r="Z39" s="11">
        <f t="shared" si="18"/>
        <v>15250</v>
      </c>
      <c r="AA39" s="95"/>
      <c r="AC39" s="1" t="s">
        <v>145</v>
      </c>
      <c r="AD39" s="1" t="s">
        <v>96</v>
      </c>
      <c r="AE39" s="1" t="s">
        <v>146</v>
      </c>
      <c r="AF39" s="1" t="s">
        <v>349</v>
      </c>
      <c r="AG39" s="1" t="s">
        <v>350</v>
      </c>
      <c r="AH39" s="1" t="s">
        <v>351</v>
      </c>
      <c r="AI39" s="1" t="s">
        <v>352</v>
      </c>
      <c r="AJ39" s="1" t="s">
        <v>51</v>
      </c>
      <c r="AK39" s="6">
        <v>1</v>
      </c>
      <c r="AL39" s="7">
        <v>2.2999999999999998</v>
      </c>
      <c r="AM39" s="7">
        <v>0.2</v>
      </c>
      <c r="AN39" s="7">
        <v>2.2999999999999998</v>
      </c>
      <c r="AO39" s="1" t="s">
        <v>58</v>
      </c>
      <c r="AP39" s="7">
        <v>23.98</v>
      </c>
      <c r="AQ39" s="1" t="s">
        <v>53</v>
      </c>
      <c r="AR39" s="1" t="s">
        <v>53</v>
      </c>
      <c r="AS39" s="1" t="s">
        <v>53</v>
      </c>
      <c r="AT39" s="1" t="s">
        <v>53</v>
      </c>
      <c r="AU39" s="1" t="s">
        <v>53</v>
      </c>
      <c r="AV39" s="1" t="s">
        <v>110</v>
      </c>
      <c r="AW39" s="1" t="s">
        <v>105</v>
      </c>
      <c r="AX39" s="1" t="s">
        <v>105</v>
      </c>
      <c r="AY39" s="1" t="s">
        <v>51</v>
      </c>
      <c r="AZ39" s="1" t="s">
        <v>54</v>
      </c>
      <c r="BA39" s="1" t="s">
        <v>353</v>
      </c>
      <c r="BB39" s="1" t="s">
        <v>51</v>
      </c>
      <c r="BC39" s="1" t="s">
        <v>354</v>
      </c>
      <c r="BD39" s="1" t="s">
        <v>106</v>
      </c>
      <c r="BE39" s="1" t="s">
        <v>107</v>
      </c>
      <c r="BF39" s="1" t="s">
        <v>108</v>
      </c>
      <c r="BG39" s="1" t="s">
        <v>55</v>
      </c>
      <c r="BH39" s="1" t="s">
        <v>56</v>
      </c>
      <c r="BI39" s="1" t="s">
        <v>51</v>
      </c>
      <c r="BJ39" s="1" t="s">
        <v>109</v>
      </c>
    </row>
    <row r="40" spans="2:62" x14ac:dyDescent="0.3">
      <c r="B40" s="9">
        <f t="shared" si="19"/>
        <v>36</v>
      </c>
      <c r="C40" s="9" t="str">
        <f t="shared" si="20"/>
        <v>YVR</v>
      </c>
      <c r="D40" s="9" t="str">
        <f t="shared" si="21"/>
        <v>2025-09-04</v>
      </c>
      <c r="E40" s="9" t="str">
        <f t="shared" si="22"/>
        <v>01477086516</v>
      </c>
      <c r="F40" s="9" t="str">
        <f t="shared" si="23"/>
        <v>PUS250142688</v>
      </c>
      <c r="G40" s="9" t="str">
        <f t="shared" si="24"/>
        <v>전혜정</v>
      </c>
      <c r="H40" s="2" t="str">
        <f t="shared" si="25"/>
        <v>일반(목록배제,Normal-Manifest Exception)</v>
      </c>
      <c r="I40" s="28">
        <f t="shared" si="26"/>
        <v>56.97</v>
      </c>
      <c r="J40" s="2" t="str">
        <f t="shared" si="27"/>
        <v>KSC GLOBAL TRADING LTD</v>
      </c>
      <c r="K40" s="9">
        <f t="shared" si="28"/>
        <v>1</v>
      </c>
      <c r="L40" s="21">
        <f t="shared" si="29"/>
        <v>0.5</v>
      </c>
      <c r="M40" s="21">
        <f t="shared" si="30"/>
        <v>0.2</v>
      </c>
      <c r="N40" s="21">
        <f t="shared" si="31"/>
        <v>0.5</v>
      </c>
      <c r="O40" s="21">
        <f t="shared" si="32"/>
        <v>0.5</v>
      </c>
      <c r="P40" s="9" t="str">
        <f t="shared" si="33"/>
        <v>6094373013125</v>
      </c>
      <c r="Q40" s="22">
        <f t="shared" si="34"/>
        <v>6650</v>
      </c>
      <c r="R40" s="27">
        <f>VLOOKUP(H40,MAPPING!$B$3:$D$13,3,0)</f>
        <v>0</v>
      </c>
      <c r="S40" s="26">
        <f t="shared" si="35"/>
        <v>0</v>
      </c>
      <c r="T40" s="27">
        <v>0</v>
      </c>
      <c r="U40" s="27">
        <f>(IF(VLOOKUP(VLOOKUP(AP40,MAPPING!$B$15:$D$20,2,1),MAPPING!$C$15:$E$20,2,0)=7000,0,VLOOKUP(VLOOKUP(AP40,MAPPING!$B$15:$D$20,2,1),MAPPING!$C$15:$E$20,2,0)))</f>
        <v>0</v>
      </c>
      <c r="V40" s="27">
        <f>(K40*VLOOKUP(O40/K40,MAPPING!$B$22:$C$29,2,10))</f>
        <v>0</v>
      </c>
      <c r="W40" s="27">
        <v>0</v>
      </c>
      <c r="X40" s="124">
        <f t="shared" si="36"/>
        <v>0</v>
      </c>
      <c r="Y40" s="122"/>
      <c r="Z40" s="11">
        <f t="shared" si="18"/>
        <v>6650</v>
      </c>
      <c r="AA40" s="95"/>
      <c r="AC40" s="1" t="s">
        <v>145</v>
      </c>
      <c r="AD40" s="1" t="s">
        <v>96</v>
      </c>
      <c r="AE40" s="1" t="s">
        <v>146</v>
      </c>
      <c r="AF40" s="1" t="s">
        <v>355</v>
      </c>
      <c r="AG40" s="1" t="s">
        <v>356</v>
      </c>
      <c r="AH40" s="1" t="s">
        <v>357</v>
      </c>
      <c r="AI40" s="1" t="s">
        <v>358</v>
      </c>
      <c r="AJ40" s="1" t="s">
        <v>51</v>
      </c>
      <c r="AK40" s="6">
        <v>1</v>
      </c>
      <c r="AL40" s="7">
        <v>0.5</v>
      </c>
      <c r="AM40" s="7">
        <v>0.2</v>
      </c>
      <c r="AN40" s="7">
        <v>0.5</v>
      </c>
      <c r="AO40" s="1" t="s">
        <v>58</v>
      </c>
      <c r="AP40" s="7">
        <v>56.97</v>
      </c>
      <c r="AQ40" s="1" t="s">
        <v>53</v>
      </c>
      <c r="AR40" s="1" t="s">
        <v>53</v>
      </c>
      <c r="AS40" s="1" t="s">
        <v>53</v>
      </c>
      <c r="AT40" s="1" t="s">
        <v>53</v>
      </c>
      <c r="AU40" s="1" t="s">
        <v>53</v>
      </c>
      <c r="AV40" s="1" t="s">
        <v>110</v>
      </c>
      <c r="AW40" s="1" t="s">
        <v>105</v>
      </c>
      <c r="AX40" s="1" t="s">
        <v>105</v>
      </c>
      <c r="AY40" s="1" t="s">
        <v>51</v>
      </c>
      <c r="AZ40" s="1" t="s">
        <v>54</v>
      </c>
      <c r="BA40" s="1" t="s">
        <v>359</v>
      </c>
      <c r="BB40" s="1" t="s">
        <v>51</v>
      </c>
      <c r="BC40" s="1" t="s">
        <v>360</v>
      </c>
      <c r="BD40" s="1" t="s">
        <v>106</v>
      </c>
      <c r="BE40" s="1" t="s">
        <v>107</v>
      </c>
      <c r="BF40" s="1" t="s">
        <v>108</v>
      </c>
      <c r="BG40" s="1" t="s">
        <v>55</v>
      </c>
      <c r="BH40" s="1" t="s">
        <v>56</v>
      </c>
      <c r="BI40" s="1" t="s">
        <v>51</v>
      </c>
      <c r="BJ40" s="1" t="s">
        <v>109</v>
      </c>
    </row>
    <row r="41" spans="2:62" x14ac:dyDescent="0.3">
      <c r="B41" s="9">
        <f t="shared" si="19"/>
        <v>37</v>
      </c>
      <c r="C41" s="9" t="str">
        <f t="shared" si="20"/>
        <v>YVR</v>
      </c>
      <c r="D41" s="9" t="str">
        <f t="shared" si="21"/>
        <v>2025-09-04</v>
      </c>
      <c r="E41" s="9" t="str">
        <f t="shared" si="22"/>
        <v>01477086516</v>
      </c>
      <c r="F41" s="9" t="str">
        <f t="shared" si="23"/>
        <v>PUS250142716</v>
      </c>
      <c r="G41" s="9" t="str">
        <f t="shared" si="24"/>
        <v>조민지</v>
      </c>
      <c r="H41" s="2" t="str">
        <f t="shared" si="25"/>
        <v>일반(목록배제,Normal-Manifest Exception)</v>
      </c>
      <c r="I41" s="28">
        <f t="shared" si="26"/>
        <v>18.989999999999998</v>
      </c>
      <c r="J41" s="2" t="str">
        <f t="shared" si="27"/>
        <v>KSC GLOBAL TRADING LTD</v>
      </c>
      <c r="K41" s="9">
        <f t="shared" si="28"/>
        <v>1</v>
      </c>
      <c r="L41" s="21">
        <f t="shared" si="29"/>
        <v>0.5</v>
      </c>
      <c r="M41" s="21">
        <f t="shared" si="30"/>
        <v>0.2</v>
      </c>
      <c r="N41" s="21">
        <f t="shared" si="31"/>
        <v>0.5</v>
      </c>
      <c r="O41" s="21">
        <f t="shared" si="32"/>
        <v>0.5</v>
      </c>
      <c r="P41" s="9" t="str">
        <f t="shared" si="33"/>
        <v>6094373013153</v>
      </c>
      <c r="Q41" s="22">
        <f t="shared" si="34"/>
        <v>6650</v>
      </c>
      <c r="R41" s="27">
        <f>VLOOKUP(H41,MAPPING!$B$3:$D$13,3,0)</f>
        <v>0</v>
      </c>
      <c r="S41" s="26">
        <f t="shared" si="35"/>
        <v>0</v>
      </c>
      <c r="T41" s="27">
        <v>0</v>
      </c>
      <c r="U41" s="27">
        <f>(IF(VLOOKUP(VLOOKUP(AP41,MAPPING!$B$15:$D$20,2,1),MAPPING!$C$15:$E$20,2,0)=7000,0,VLOOKUP(VLOOKUP(AP41,MAPPING!$B$15:$D$20,2,1),MAPPING!$C$15:$E$20,2,0)))</f>
        <v>0</v>
      </c>
      <c r="V41" s="27">
        <f>(K41*VLOOKUP(O41/K41,MAPPING!$B$22:$C$29,2,10))</f>
        <v>0</v>
      </c>
      <c r="W41" s="27">
        <v>0</v>
      </c>
      <c r="X41" s="124">
        <f t="shared" si="36"/>
        <v>0</v>
      </c>
      <c r="Y41" s="122"/>
      <c r="Z41" s="11">
        <f t="shared" si="18"/>
        <v>6650</v>
      </c>
      <c r="AA41" s="95"/>
      <c r="AC41" s="1" t="s">
        <v>145</v>
      </c>
      <c r="AD41" s="1" t="s">
        <v>96</v>
      </c>
      <c r="AE41" s="1" t="s">
        <v>146</v>
      </c>
      <c r="AF41" s="1" t="s">
        <v>361</v>
      </c>
      <c r="AG41" s="1" t="s">
        <v>362</v>
      </c>
      <c r="AH41" s="1" t="s">
        <v>363</v>
      </c>
      <c r="AI41" s="1" t="s">
        <v>364</v>
      </c>
      <c r="AJ41" s="1" t="s">
        <v>51</v>
      </c>
      <c r="AK41" s="6">
        <v>1</v>
      </c>
      <c r="AL41" s="7">
        <v>0.5</v>
      </c>
      <c r="AM41" s="7">
        <v>0.2</v>
      </c>
      <c r="AN41" s="7">
        <v>0.5</v>
      </c>
      <c r="AO41" s="1" t="s">
        <v>58</v>
      </c>
      <c r="AP41" s="7">
        <v>18.989999999999998</v>
      </c>
      <c r="AQ41" s="1" t="s">
        <v>53</v>
      </c>
      <c r="AR41" s="1" t="s">
        <v>53</v>
      </c>
      <c r="AS41" s="1" t="s">
        <v>53</v>
      </c>
      <c r="AT41" s="1" t="s">
        <v>53</v>
      </c>
      <c r="AU41" s="1" t="s">
        <v>53</v>
      </c>
      <c r="AV41" s="1" t="s">
        <v>110</v>
      </c>
      <c r="AW41" s="1" t="s">
        <v>105</v>
      </c>
      <c r="AX41" s="1" t="s">
        <v>105</v>
      </c>
      <c r="AY41" s="1" t="s">
        <v>51</v>
      </c>
      <c r="AZ41" s="1" t="s">
        <v>54</v>
      </c>
      <c r="BA41" s="1" t="s">
        <v>365</v>
      </c>
      <c r="BB41" s="1" t="s">
        <v>51</v>
      </c>
      <c r="BC41" s="1" t="s">
        <v>366</v>
      </c>
      <c r="BD41" s="1" t="s">
        <v>106</v>
      </c>
      <c r="BE41" s="1" t="s">
        <v>107</v>
      </c>
      <c r="BF41" s="1" t="s">
        <v>108</v>
      </c>
      <c r="BG41" s="1" t="s">
        <v>55</v>
      </c>
      <c r="BH41" s="1" t="s">
        <v>56</v>
      </c>
      <c r="BI41" s="1" t="s">
        <v>51</v>
      </c>
      <c r="BJ41" s="1" t="s">
        <v>109</v>
      </c>
    </row>
    <row r="42" spans="2:62" x14ac:dyDescent="0.3">
      <c r="B42" s="9">
        <f t="shared" si="19"/>
        <v>38</v>
      </c>
      <c r="C42" s="9" t="str">
        <f t="shared" si="20"/>
        <v>YVR</v>
      </c>
      <c r="D42" s="9" t="str">
        <f t="shared" si="21"/>
        <v>2025-09-04</v>
      </c>
      <c r="E42" s="9" t="str">
        <f t="shared" si="22"/>
        <v>01477086516</v>
      </c>
      <c r="F42" s="9" t="str">
        <f t="shared" si="23"/>
        <v>PUS250142710</v>
      </c>
      <c r="G42" s="9" t="str">
        <f t="shared" si="24"/>
        <v>이희동</v>
      </c>
      <c r="H42" s="2" t="str">
        <f t="shared" si="25"/>
        <v>일반(목록배제,Normal-Manifest Exception)</v>
      </c>
      <c r="I42" s="28">
        <f t="shared" si="26"/>
        <v>18.989999999999998</v>
      </c>
      <c r="J42" s="2" t="str">
        <f t="shared" si="27"/>
        <v>KSC GLOBAL TRADING LTD</v>
      </c>
      <c r="K42" s="9">
        <f t="shared" si="28"/>
        <v>1</v>
      </c>
      <c r="L42" s="21">
        <f t="shared" si="29"/>
        <v>0.5</v>
      </c>
      <c r="M42" s="21">
        <f t="shared" si="30"/>
        <v>0.2</v>
      </c>
      <c r="N42" s="21">
        <f t="shared" si="31"/>
        <v>0.5</v>
      </c>
      <c r="O42" s="21">
        <f t="shared" si="32"/>
        <v>0.5</v>
      </c>
      <c r="P42" s="9" t="str">
        <f t="shared" si="33"/>
        <v>6094373013147</v>
      </c>
      <c r="Q42" s="22">
        <f t="shared" si="34"/>
        <v>6650</v>
      </c>
      <c r="R42" s="27">
        <f>VLOOKUP(H42,MAPPING!$B$3:$D$13,3,0)</f>
        <v>0</v>
      </c>
      <c r="S42" s="26">
        <f t="shared" si="35"/>
        <v>0</v>
      </c>
      <c r="T42" s="27">
        <v>0</v>
      </c>
      <c r="U42" s="27">
        <f>(IF(VLOOKUP(VLOOKUP(AP42,MAPPING!$B$15:$D$20,2,1),MAPPING!$C$15:$E$20,2,0)=7000,0,VLOOKUP(VLOOKUP(AP42,MAPPING!$B$15:$D$20,2,1),MAPPING!$C$15:$E$20,2,0)))</f>
        <v>0</v>
      </c>
      <c r="V42" s="27">
        <f>(K42*VLOOKUP(O42/K42,MAPPING!$B$22:$C$29,2,10))</f>
        <v>0</v>
      </c>
      <c r="W42" s="27">
        <v>0</v>
      </c>
      <c r="X42" s="124">
        <f t="shared" si="36"/>
        <v>0</v>
      </c>
      <c r="Y42" s="122"/>
      <c r="Z42" s="11">
        <f t="shared" si="18"/>
        <v>6650</v>
      </c>
      <c r="AA42" s="95"/>
      <c r="AC42" s="1" t="s">
        <v>145</v>
      </c>
      <c r="AD42" s="1" t="s">
        <v>96</v>
      </c>
      <c r="AE42" s="1" t="s">
        <v>146</v>
      </c>
      <c r="AF42" s="1" t="s">
        <v>367</v>
      </c>
      <c r="AG42" s="1" t="s">
        <v>368</v>
      </c>
      <c r="AH42" s="1" t="s">
        <v>369</v>
      </c>
      <c r="AI42" s="1" t="s">
        <v>370</v>
      </c>
      <c r="AJ42" s="1" t="s">
        <v>51</v>
      </c>
      <c r="AK42" s="6">
        <v>1</v>
      </c>
      <c r="AL42" s="7">
        <v>0.5</v>
      </c>
      <c r="AM42" s="7">
        <v>0.2</v>
      </c>
      <c r="AN42" s="7">
        <v>0.5</v>
      </c>
      <c r="AO42" s="1" t="s">
        <v>58</v>
      </c>
      <c r="AP42" s="7">
        <v>18.989999999999998</v>
      </c>
      <c r="AQ42" s="1" t="s">
        <v>53</v>
      </c>
      <c r="AR42" s="1" t="s">
        <v>53</v>
      </c>
      <c r="AS42" s="1" t="s">
        <v>53</v>
      </c>
      <c r="AT42" s="1" t="s">
        <v>53</v>
      </c>
      <c r="AU42" s="1" t="s">
        <v>53</v>
      </c>
      <c r="AV42" s="1" t="s">
        <v>110</v>
      </c>
      <c r="AW42" s="1" t="s">
        <v>105</v>
      </c>
      <c r="AX42" s="1" t="s">
        <v>105</v>
      </c>
      <c r="AY42" s="1" t="s">
        <v>51</v>
      </c>
      <c r="AZ42" s="1" t="s">
        <v>54</v>
      </c>
      <c r="BA42" s="1" t="s">
        <v>371</v>
      </c>
      <c r="BB42" s="1" t="s">
        <v>51</v>
      </c>
      <c r="BC42" s="1" t="s">
        <v>372</v>
      </c>
      <c r="BD42" s="1" t="s">
        <v>106</v>
      </c>
      <c r="BE42" s="1" t="s">
        <v>107</v>
      </c>
      <c r="BF42" s="1" t="s">
        <v>108</v>
      </c>
      <c r="BG42" s="1" t="s">
        <v>55</v>
      </c>
      <c r="BH42" s="1" t="s">
        <v>56</v>
      </c>
      <c r="BI42" s="1" t="s">
        <v>51</v>
      </c>
      <c r="BJ42" s="1" t="s">
        <v>109</v>
      </c>
    </row>
    <row r="43" spans="2:62" x14ac:dyDescent="0.3">
      <c r="B43" s="9">
        <f t="shared" si="19"/>
        <v>39</v>
      </c>
      <c r="C43" s="9" t="str">
        <f t="shared" si="20"/>
        <v>YVR</v>
      </c>
      <c r="D43" s="9" t="str">
        <f t="shared" si="21"/>
        <v>2025-09-07</v>
      </c>
      <c r="E43" s="9" t="str">
        <f t="shared" si="22"/>
        <v>01477109012</v>
      </c>
      <c r="F43" s="9" t="str">
        <f t="shared" si="23"/>
        <v>PUS250145310</v>
      </c>
      <c r="G43" s="9" t="str">
        <f t="shared" si="24"/>
        <v>박혜진</v>
      </c>
      <c r="H43" s="2" t="str">
        <f t="shared" si="25"/>
        <v>일반(목록배제,Normal-Manifest Exception)</v>
      </c>
      <c r="I43" s="28">
        <f t="shared" si="26"/>
        <v>15.96</v>
      </c>
      <c r="J43" s="2" t="str">
        <f t="shared" si="27"/>
        <v>KSC GLOBAL TRADING LTD</v>
      </c>
      <c r="K43" s="9">
        <f t="shared" si="28"/>
        <v>1</v>
      </c>
      <c r="L43" s="21">
        <f t="shared" si="29"/>
        <v>1.5</v>
      </c>
      <c r="M43" s="21">
        <f t="shared" si="30"/>
        <v>0.2</v>
      </c>
      <c r="N43" s="21">
        <f t="shared" si="31"/>
        <v>1.5</v>
      </c>
      <c r="O43" s="21">
        <f t="shared" si="32"/>
        <v>1.5</v>
      </c>
      <c r="P43" s="9" t="str">
        <f t="shared" si="33"/>
        <v>6094373016921</v>
      </c>
      <c r="Q43" s="22">
        <f t="shared" si="34"/>
        <v>10650</v>
      </c>
      <c r="R43" s="27">
        <f>VLOOKUP(H43,MAPPING!$B$3:$D$13,3,0)</f>
        <v>0</v>
      </c>
      <c r="S43" s="26">
        <f t="shared" si="35"/>
        <v>0</v>
      </c>
      <c r="T43" s="27">
        <v>0</v>
      </c>
      <c r="U43" s="27">
        <f>(IF(VLOOKUP(VLOOKUP(AP43,MAPPING!$B$15:$D$20,2,1),MAPPING!$C$15:$E$20,2,0)=7000,0,VLOOKUP(VLOOKUP(AP43,MAPPING!$B$15:$D$20,2,1),MAPPING!$C$15:$E$20,2,0)))</f>
        <v>0</v>
      </c>
      <c r="V43" s="27">
        <f>(K43*VLOOKUP(O43/K43,MAPPING!$B$22:$C$29,2,10))</f>
        <v>0</v>
      </c>
      <c r="W43" s="27">
        <v>0</v>
      </c>
      <c r="X43" s="124">
        <f t="shared" si="36"/>
        <v>0</v>
      </c>
      <c r="Y43" s="122"/>
      <c r="Z43" s="11">
        <f t="shared" si="18"/>
        <v>10650</v>
      </c>
      <c r="AA43" s="95"/>
      <c r="AC43" s="1" t="s">
        <v>373</v>
      </c>
      <c r="AD43" s="1" t="s">
        <v>96</v>
      </c>
      <c r="AE43" s="1" t="s">
        <v>374</v>
      </c>
      <c r="AF43" s="1" t="s">
        <v>375</v>
      </c>
      <c r="AG43" s="1" t="s">
        <v>376</v>
      </c>
      <c r="AH43" s="1" t="s">
        <v>377</v>
      </c>
      <c r="AI43" s="1" t="s">
        <v>378</v>
      </c>
      <c r="AJ43" s="1" t="s">
        <v>51</v>
      </c>
      <c r="AK43" s="6">
        <v>1</v>
      </c>
      <c r="AL43" s="7">
        <v>1.5</v>
      </c>
      <c r="AM43" s="7">
        <v>0.2</v>
      </c>
      <c r="AN43" s="7">
        <v>1.5</v>
      </c>
      <c r="AO43" s="1" t="s">
        <v>58</v>
      </c>
      <c r="AP43" s="7">
        <v>15.96</v>
      </c>
      <c r="AQ43" s="1" t="s">
        <v>53</v>
      </c>
      <c r="AR43" s="1" t="s">
        <v>53</v>
      </c>
      <c r="AS43" s="1" t="s">
        <v>53</v>
      </c>
      <c r="AT43" s="1" t="s">
        <v>53</v>
      </c>
      <c r="AU43" s="1" t="s">
        <v>53</v>
      </c>
      <c r="AV43" s="1" t="s">
        <v>110</v>
      </c>
      <c r="AW43" s="1" t="s">
        <v>105</v>
      </c>
      <c r="AX43" s="1" t="s">
        <v>105</v>
      </c>
      <c r="AY43" s="1" t="s">
        <v>51</v>
      </c>
      <c r="AZ43" s="1" t="s">
        <v>54</v>
      </c>
      <c r="BA43" s="1" t="s">
        <v>379</v>
      </c>
      <c r="BB43" s="1" t="s">
        <v>51</v>
      </c>
      <c r="BC43" s="1" t="s">
        <v>380</v>
      </c>
      <c r="BD43" s="1" t="s">
        <v>106</v>
      </c>
      <c r="BE43" s="1" t="s">
        <v>107</v>
      </c>
      <c r="BF43" s="1" t="s">
        <v>108</v>
      </c>
      <c r="BG43" s="1" t="s">
        <v>55</v>
      </c>
      <c r="BH43" s="1" t="s">
        <v>56</v>
      </c>
      <c r="BI43" s="1" t="s">
        <v>51</v>
      </c>
      <c r="BJ43" s="1" t="s">
        <v>109</v>
      </c>
    </row>
    <row r="44" spans="2:62" x14ac:dyDescent="0.3">
      <c r="B44" s="9">
        <f t="shared" si="19"/>
        <v>40</v>
      </c>
      <c r="C44" s="9" t="str">
        <f t="shared" si="20"/>
        <v>YVR</v>
      </c>
      <c r="D44" s="9" t="str">
        <f t="shared" si="21"/>
        <v>2025-09-07</v>
      </c>
      <c r="E44" s="9" t="str">
        <f t="shared" si="22"/>
        <v>01477109012</v>
      </c>
      <c r="F44" s="9" t="str">
        <f t="shared" si="23"/>
        <v>PUS250145324</v>
      </c>
      <c r="G44" s="9" t="str">
        <f t="shared" si="24"/>
        <v>홍성미</v>
      </c>
      <c r="H44" s="2" t="str">
        <f t="shared" si="25"/>
        <v>일반(목록배제,Normal-Manifest Exception)</v>
      </c>
      <c r="I44" s="28">
        <f t="shared" si="26"/>
        <v>59.95</v>
      </c>
      <c r="J44" s="2" t="str">
        <f t="shared" si="27"/>
        <v>KSC GLOBAL TRADING LTD</v>
      </c>
      <c r="K44" s="9">
        <f t="shared" si="28"/>
        <v>1</v>
      </c>
      <c r="L44" s="21">
        <f t="shared" si="29"/>
        <v>5.5</v>
      </c>
      <c r="M44" s="21">
        <f t="shared" si="30"/>
        <v>0.2</v>
      </c>
      <c r="N44" s="21">
        <f t="shared" si="31"/>
        <v>5.5</v>
      </c>
      <c r="O44" s="21">
        <f t="shared" si="32"/>
        <v>5.5</v>
      </c>
      <c r="P44" s="9" t="str">
        <f t="shared" si="33"/>
        <v>6094373016935</v>
      </c>
      <c r="Q44" s="22">
        <f t="shared" si="34"/>
        <v>26650</v>
      </c>
      <c r="R44" s="27">
        <f>VLOOKUP(H44,MAPPING!$B$3:$D$13,3,0)</f>
        <v>0</v>
      </c>
      <c r="S44" s="26">
        <f t="shared" si="35"/>
        <v>0</v>
      </c>
      <c r="T44" s="27">
        <v>0</v>
      </c>
      <c r="U44" s="27">
        <f>(IF(VLOOKUP(VLOOKUP(AP44,MAPPING!$B$15:$D$20,2,1),MAPPING!$C$15:$E$20,2,0)=7000,0,VLOOKUP(VLOOKUP(AP44,MAPPING!$B$15:$D$20,2,1),MAPPING!$C$15:$E$20,2,0)))</f>
        <v>0</v>
      </c>
      <c r="V44" s="27">
        <f>(K44*VLOOKUP(O44/K44,MAPPING!$B$22:$C$29,2,10))</f>
        <v>1200</v>
      </c>
      <c r="W44" s="27">
        <v>0</v>
      </c>
      <c r="X44" s="124">
        <f t="shared" si="36"/>
        <v>0</v>
      </c>
      <c r="Y44" s="122"/>
      <c r="Z44" s="11">
        <f t="shared" si="18"/>
        <v>27850</v>
      </c>
      <c r="AA44" s="95"/>
      <c r="AC44" s="1" t="s">
        <v>373</v>
      </c>
      <c r="AD44" s="1" t="s">
        <v>96</v>
      </c>
      <c r="AE44" s="1" t="s">
        <v>374</v>
      </c>
      <c r="AF44" s="1" t="s">
        <v>381</v>
      </c>
      <c r="AG44" s="1" t="s">
        <v>382</v>
      </c>
      <c r="AH44" s="1" t="s">
        <v>383</v>
      </c>
      <c r="AI44" s="1" t="s">
        <v>384</v>
      </c>
      <c r="AJ44" s="1" t="s">
        <v>51</v>
      </c>
      <c r="AK44" s="6">
        <v>1</v>
      </c>
      <c r="AL44" s="7">
        <v>5.5</v>
      </c>
      <c r="AM44" s="7">
        <v>0.2</v>
      </c>
      <c r="AN44" s="7">
        <v>5.5</v>
      </c>
      <c r="AO44" s="1" t="s">
        <v>58</v>
      </c>
      <c r="AP44" s="7">
        <v>59.95</v>
      </c>
      <c r="AQ44" s="1" t="s">
        <v>53</v>
      </c>
      <c r="AR44" s="1" t="s">
        <v>53</v>
      </c>
      <c r="AS44" s="1" t="s">
        <v>53</v>
      </c>
      <c r="AT44" s="1" t="s">
        <v>53</v>
      </c>
      <c r="AU44" s="1" t="s">
        <v>53</v>
      </c>
      <c r="AV44" s="1" t="s">
        <v>110</v>
      </c>
      <c r="AW44" s="1" t="s">
        <v>105</v>
      </c>
      <c r="AX44" s="1" t="s">
        <v>105</v>
      </c>
      <c r="AY44" s="1" t="s">
        <v>51</v>
      </c>
      <c r="AZ44" s="1" t="s">
        <v>54</v>
      </c>
      <c r="BA44" s="1" t="s">
        <v>385</v>
      </c>
      <c r="BB44" s="1" t="s">
        <v>51</v>
      </c>
      <c r="BC44" s="1" t="s">
        <v>386</v>
      </c>
      <c r="BD44" s="1" t="s">
        <v>106</v>
      </c>
      <c r="BE44" s="1" t="s">
        <v>107</v>
      </c>
      <c r="BF44" s="1" t="s">
        <v>108</v>
      </c>
      <c r="BG44" s="1" t="s">
        <v>55</v>
      </c>
      <c r="BH44" s="1" t="s">
        <v>56</v>
      </c>
      <c r="BI44" s="1" t="s">
        <v>51</v>
      </c>
      <c r="BJ44" s="1" t="s">
        <v>109</v>
      </c>
    </row>
    <row r="45" spans="2:62" x14ac:dyDescent="0.3">
      <c r="B45" s="9">
        <f t="shared" si="19"/>
        <v>41</v>
      </c>
      <c r="C45" s="9" t="str">
        <f t="shared" si="20"/>
        <v>YVR</v>
      </c>
      <c r="D45" s="9" t="str">
        <f t="shared" si="21"/>
        <v>2025-09-07</v>
      </c>
      <c r="E45" s="9" t="str">
        <f t="shared" si="22"/>
        <v>01477109012</v>
      </c>
      <c r="F45" s="9" t="str">
        <f t="shared" si="23"/>
        <v>PUS250145313</v>
      </c>
      <c r="G45" s="9" t="str">
        <f t="shared" si="24"/>
        <v>윤신아</v>
      </c>
      <c r="H45" s="2" t="str">
        <f t="shared" si="25"/>
        <v>일반(목록배제,Normal-Manifest Exception)</v>
      </c>
      <c r="I45" s="28">
        <f t="shared" si="26"/>
        <v>75.959999999999994</v>
      </c>
      <c r="J45" s="2" t="str">
        <f t="shared" si="27"/>
        <v>KSC GLOBAL TRADING LTD</v>
      </c>
      <c r="K45" s="9">
        <f t="shared" si="28"/>
        <v>1</v>
      </c>
      <c r="L45" s="21">
        <f t="shared" si="29"/>
        <v>1</v>
      </c>
      <c r="M45" s="21">
        <f t="shared" si="30"/>
        <v>0.2</v>
      </c>
      <c r="N45" s="21">
        <f t="shared" si="31"/>
        <v>1</v>
      </c>
      <c r="O45" s="21">
        <f t="shared" si="32"/>
        <v>1</v>
      </c>
      <c r="P45" s="9" t="str">
        <f t="shared" si="33"/>
        <v>6094373016924</v>
      </c>
      <c r="Q45" s="22">
        <f t="shared" si="34"/>
        <v>8650</v>
      </c>
      <c r="R45" s="27">
        <f>VLOOKUP(H45,MAPPING!$B$3:$D$13,3,0)</f>
        <v>0</v>
      </c>
      <c r="S45" s="26">
        <f t="shared" si="35"/>
        <v>0</v>
      </c>
      <c r="T45" s="27">
        <v>0</v>
      </c>
      <c r="U45" s="27">
        <f>(IF(VLOOKUP(VLOOKUP(AP45,MAPPING!$B$15:$D$20,2,1),MAPPING!$C$15:$E$20,2,0)=7000,0,VLOOKUP(VLOOKUP(AP45,MAPPING!$B$15:$D$20,2,1),MAPPING!$C$15:$E$20,2,0)))</f>
        <v>0</v>
      </c>
      <c r="V45" s="27">
        <f>(K45*VLOOKUP(O45/K45,MAPPING!$B$22:$C$29,2,10))</f>
        <v>0</v>
      </c>
      <c r="W45" s="27">
        <v>0</v>
      </c>
      <c r="X45" s="124">
        <f t="shared" si="36"/>
        <v>0</v>
      </c>
      <c r="Y45" s="122"/>
      <c r="Z45" s="11">
        <f t="shared" si="18"/>
        <v>8650</v>
      </c>
      <c r="AA45" s="95"/>
      <c r="AC45" s="1" t="s">
        <v>373</v>
      </c>
      <c r="AD45" s="1" t="s">
        <v>96</v>
      </c>
      <c r="AE45" s="1" t="s">
        <v>374</v>
      </c>
      <c r="AF45" s="1" t="s">
        <v>387</v>
      </c>
      <c r="AG45" s="1" t="s">
        <v>388</v>
      </c>
      <c r="AH45" s="1" t="s">
        <v>389</v>
      </c>
      <c r="AI45" s="1" t="s">
        <v>390</v>
      </c>
      <c r="AJ45" s="1" t="s">
        <v>51</v>
      </c>
      <c r="AK45" s="6">
        <v>1</v>
      </c>
      <c r="AL45" s="7">
        <v>1</v>
      </c>
      <c r="AM45" s="7">
        <v>0.2</v>
      </c>
      <c r="AN45" s="7">
        <v>1</v>
      </c>
      <c r="AO45" s="1" t="s">
        <v>58</v>
      </c>
      <c r="AP45" s="7">
        <v>75.959999999999994</v>
      </c>
      <c r="AQ45" s="1" t="s">
        <v>53</v>
      </c>
      <c r="AR45" s="1" t="s">
        <v>53</v>
      </c>
      <c r="AS45" s="1" t="s">
        <v>53</v>
      </c>
      <c r="AT45" s="1" t="s">
        <v>53</v>
      </c>
      <c r="AU45" s="1" t="s">
        <v>53</v>
      </c>
      <c r="AV45" s="1" t="s">
        <v>110</v>
      </c>
      <c r="AW45" s="1" t="s">
        <v>105</v>
      </c>
      <c r="AX45" s="1" t="s">
        <v>105</v>
      </c>
      <c r="AY45" s="1" t="s">
        <v>51</v>
      </c>
      <c r="AZ45" s="1" t="s">
        <v>54</v>
      </c>
      <c r="BA45" s="1" t="s">
        <v>391</v>
      </c>
      <c r="BB45" s="1" t="s">
        <v>51</v>
      </c>
      <c r="BC45" s="1" t="s">
        <v>392</v>
      </c>
      <c r="BD45" s="1" t="s">
        <v>106</v>
      </c>
      <c r="BE45" s="1" t="s">
        <v>107</v>
      </c>
      <c r="BF45" s="1" t="s">
        <v>108</v>
      </c>
      <c r="BG45" s="1" t="s">
        <v>55</v>
      </c>
      <c r="BH45" s="1" t="s">
        <v>56</v>
      </c>
      <c r="BI45" s="1" t="s">
        <v>51</v>
      </c>
      <c r="BJ45" s="1" t="s">
        <v>109</v>
      </c>
    </row>
    <row r="46" spans="2:62" x14ac:dyDescent="0.3">
      <c r="B46" s="9">
        <f t="shared" si="19"/>
        <v>42</v>
      </c>
      <c r="C46" s="9" t="str">
        <f t="shared" si="20"/>
        <v>YVR</v>
      </c>
      <c r="D46" s="9" t="str">
        <f t="shared" si="21"/>
        <v>2025-09-07</v>
      </c>
      <c r="E46" s="9" t="str">
        <f t="shared" si="22"/>
        <v>01477109012</v>
      </c>
      <c r="F46" s="9" t="str">
        <f t="shared" si="23"/>
        <v>PUS250145312</v>
      </c>
      <c r="G46" s="9" t="str">
        <f t="shared" si="24"/>
        <v>유주</v>
      </c>
      <c r="H46" s="2" t="str">
        <f t="shared" si="25"/>
        <v>일반(목록배제,Normal-Manifest Exception)</v>
      </c>
      <c r="I46" s="28">
        <f t="shared" si="26"/>
        <v>41.98</v>
      </c>
      <c r="J46" s="2" t="str">
        <f t="shared" si="27"/>
        <v>KSC GLOBAL TRADING LTD</v>
      </c>
      <c r="K46" s="9">
        <f t="shared" si="28"/>
        <v>1</v>
      </c>
      <c r="L46" s="21">
        <f t="shared" si="29"/>
        <v>1</v>
      </c>
      <c r="M46" s="21">
        <f t="shared" si="30"/>
        <v>0.2</v>
      </c>
      <c r="N46" s="21">
        <f t="shared" si="31"/>
        <v>1</v>
      </c>
      <c r="O46" s="21">
        <f t="shared" si="32"/>
        <v>1</v>
      </c>
      <c r="P46" s="9" t="str">
        <f t="shared" si="33"/>
        <v>6094373016923</v>
      </c>
      <c r="Q46" s="22">
        <f t="shared" si="34"/>
        <v>8650</v>
      </c>
      <c r="R46" s="27">
        <f>VLOOKUP(H46,MAPPING!$B$3:$D$13,3,0)</f>
        <v>0</v>
      </c>
      <c r="S46" s="26">
        <f t="shared" si="35"/>
        <v>0</v>
      </c>
      <c r="T46" s="27">
        <v>0</v>
      </c>
      <c r="U46" s="27">
        <f>(IF(VLOOKUP(VLOOKUP(AP46,MAPPING!$B$15:$D$20,2,1),MAPPING!$C$15:$E$20,2,0)=7000,0,VLOOKUP(VLOOKUP(AP46,MAPPING!$B$15:$D$20,2,1),MAPPING!$C$15:$E$20,2,0)))</f>
        <v>0</v>
      </c>
      <c r="V46" s="27">
        <f>(K46*VLOOKUP(O46/K46,MAPPING!$B$22:$C$29,2,10))</f>
        <v>0</v>
      </c>
      <c r="W46" s="27">
        <v>0</v>
      </c>
      <c r="X46" s="124">
        <f t="shared" si="36"/>
        <v>0</v>
      </c>
      <c r="Y46" s="122"/>
      <c r="Z46" s="11">
        <f t="shared" si="18"/>
        <v>8650</v>
      </c>
      <c r="AA46" s="95"/>
      <c r="AC46" s="1" t="s">
        <v>373</v>
      </c>
      <c r="AD46" s="1" t="s">
        <v>96</v>
      </c>
      <c r="AE46" s="1" t="s">
        <v>374</v>
      </c>
      <c r="AF46" s="1" t="s">
        <v>393</v>
      </c>
      <c r="AG46" s="1" t="s">
        <v>394</v>
      </c>
      <c r="AH46" s="1" t="s">
        <v>395</v>
      </c>
      <c r="AI46" s="1" t="s">
        <v>396</v>
      </c>
      <c r="AJ46" s="1" t="s">
        <v>51</v>
      </c>
      <c r="AK46" s="6">
        <v>1</v>
      </c>
      <c r="AL46" s="7">
        <v>1</v>
      </c>
      <c r="AM46" s="7">
        <v>0.2</v>
      </c>
      <c r="AN46" s="7">
        <v>1</v>
      </c>
      <c r="AO46" s="1" t="s">
        <v>58</v>
      </c>
      <c r="AP46" s="7">
        <v>41.98</v>
      </c>
      <c r="AQ46" s="1" t="s">
        <v>53</v>
      </c>
      <c r="AR46" s="1" t="s">
        <v>53</v>
      </c>
      <c r="AS46" s="1" t="s">
        <v>53</v>
      </c>
      <c r="AT46" s="1" t="s">
        <v>53</v>
      </c>
      <c r="AU46" s="1" t="s">
        <v>53</v>
      </c>
      <c r="AV46" s="1" t="s">
        <v>110</v>
      </c>
      <c r="AW46" s="1" t="s">
        <v>105</v>
      </c>
      <c r="AX46" s="1" t="s">
        <v>105</v>
      </c>
      <c r="AY46" s="1" t="s">
        <v>51</v>
      </c>
      <c r="AZ46" s="1" t="s">
        <v>54</v>
      </c>
      <c r="BA46" s="1" t="s">
        <v>397</v>
      </c>
      <c r="BB46" s="1" t="s">
        <v>51</v>
      </c>
      <c r="BC46" s="1" t="s">
        <v>398</v>
      </c>
      <c r="BD46" s="1" t="s">
        <v>106</v>
      </c>
      <c r="BE46" s="1" t="s">
        <v>107</v>
      </c>
      <c r="BF46" s="1" t="s">
        <v>108</v>
      </c>
      <c r="BG46" s="1" t="s">
        <v>55</v>
      </c>
      <c r="BH46" s="1" t="s">
        <v>56</v>
      </c>
      <c r="BI46" s="1" t="s">
        <v>51</v>
      </c>
      <c r="BJ46" s="1" t="s">
        <v>109</v>
      </c>
    </row>
    <row r="47" spans="2:62" x14ac:dyDescent="0.3">
      <c r="B47" s="9">
        <f t="shared" si="19"/>
        <v>43</v>
      </c>
      <c r="C47" s="9" t="str">
        <f t="shared" si="20"/>
        <v>YVR</v>
      </c>
      <c r="D47" s="9" t="str">
        <f t="shared" si="21"/>
        <v>2025-09-07</v>
      </c>
      <c r="E47" s="9" t="str">
        <f t="shared" si="22"/>
        <v>01477109012</v>
      </c>
      <c r="F47" s="9" t="str">
        <f t="shared" si="23"/>
        <v>PUS250145322</v>
      </c>
      <c r="G47" s="9" t="str">
        <f t="shared" si="24"/>
        <v>최서경</v>
      </c>
      <c r="H47" s="2" t="str">
        <f t="shared" si="25"/>
        <v>일반(목록배제,Normal-Manifest Exception)</v>
      </c>
      <c r="I47" s="28">
        <f t="shared" si="26"/>
        <v>83.96</v>
      </c>
      <c r="J47" s="2" t="str">
        <f t="shared" si="27"/>
        <v>KSC GLOBAL TRADING LTD</v>
      </c>
      <c r="K47" s="9">
        <f t="shared" si="28"/>
        <v>1</v>
      </c>
      <c r="L47" s="21">
        <f t="shared" si="29"/>
        <v>1</v>
      </c>
      <c r="M47" s="21">
        <f t="shared" si="30"/>
        <v>0.2</v>
      </c>
      <c r="N47" s="21">
        <f t="shared" si="31"/>
        <v>1</v>
      </c>
      <c r="O47" s="21">
        <f t="shared" si="32"/>
        <v>1</v>
      </c>
      <c r="P47" s="9" t="str">
        <f t="shared" si="33"/>
        <v>6094373016933</v>
      </c>
      <c r="Q47" s="22">
        <f t="shared" si="34"/>
        <v>8650</v>
      </c>
      <c r="R47" s="27">
        <f>VLOOKUP(H47,MAPPING!$B$3:$D$13,3,0)</f>
        <v>0</v>
      </c>
      <c r="S47" s="26">
        <f t="shared" si="35"/>
        <v>0</v>
      </c>
      <c r="T47" s="27">
        <v>0</v>
      </c>
      <c r="U47" s="27">
        <f>(IF(VLOOKUP(VLOOKUP(AP47,MAPPING!$B$15:$D$20,2,1),MAPPING!$C$15:$E$20,2,0)=7000,0,VLOOKUP(VLOOKUP(AP47,MAPPING!$B$15:$D$20,2,1),MAPPING!$C$15:$E$20,2,0)))</f>
        <v>0</v>
      </c>
      <c r="V47" s="27">
        <f>(K47*VLOOKUP(O47/K47,MAPPING!$B$22:$C$29,2,10))</f>
        <v>0</v>
      </c>
      <c r="W47" s="27">
        <v>0</v>
      </c>
      <c r="X47" s="124">
        <f t="shared" si="36"/>
        <v>0</v>
      </c>
      <c r="Y47" s="122"/>
      <c r="Z47" s="11">
        <f t="shared" si="18"/>
        <v>8650</v>
      </c>
      <c r="AA47" s="95"/>
      <c r="AC47" s="1" t="s">
        <v>373</v>
      </c>
      <c r="AD47" s="1" t="s">
        <v>96</v>
      </c>
      <c r="AE47" s="1" t="s">
        <v>374</v>
      </c>
      <c r="AF47" s="1" t="s">
        <v>399</v>
      </c>
      <c r="AG47" s="1" t="s">
        <v>400</v>
      </c>
      <c r="AH47" s="1" t="s">
        <v>401</v>
      </c>
      <c r="AI47" s="1" t="s">
        <v>402</v>
      </c>
      <c r="AJ47" s="1" t="s">
        <v>51</v>
      </c>
      <c r="AK47" s="6">
        <v>1</v>
      </c>
      <c r="AL47" s="7">
        <v>1</v>
      </c>
      <c r="AM47" s="7">
        <v>0.2</v>
      </c>
      <c r="AN47" s="7">
        <v>1</v>
      </c>
      <c r="AO47" s="1" t="s">
        <v>58</v>
      </c>
      <c r="AP47" s="7">
        <v>83.96</v>
      </c>
      <c r="AQ47" s="1" t="s">
        <v>53</v>
      </c>
      <c r="AR47" s="1" t="s">
        <v>53</v>
      </c>
      <c r="AS47" s="1" t="s">
        <v>53</v>
      </c>
      <c r="AT47" s="1" t="s">
        <v>53</v>
      </c>
      <c r="AU47" s="1" t="s">
        <v>53</v>
      </c>
      <c r="AV47" s="1" t="s">
        <v>110</v>
      </c>
      <c r="AW47" s="1" t="s">
        <v>105</v>
      </c>
      <c r="AX47" s="1" t="s">
        <v>105</v>
      </c>
      <c r="AY47" s="1" t="s">
        <v>51</v>
      </c>
      <c r="AZ47" s="1" t="s">
        <v>54</v>
      </c>
      <c r="BA47" s="1" t="s">
        <v>403</v>
      </c>
      <c r="BB47" s="1" t="s">
        <v>51</v>
      </c>
      <c r="BC47" s="1" t="s">
        <v>404</v>
      </c>
      <c r="BD47" s="1" t="s">
        <v>106</v>
      </c>
      <c r="BE47" s="1" t="s">
        <v>107</v>
      </c>
      <c r="BF47" s="1" t="s">
        <v>108</v>
      </c>
      <c r="BG47" s="1" t="s">
        <v>55</v>
      </c>
      <c r="BH47" s="1" t="s">
        <v>56</v>
      </c>
      <c r="BI47" s="1" t="s">
        <v>51</v>
      </c>
      <c r="BJ47" s="1" t="s">
        <v>109</v>
      </c>
    </row>
    <row r="48" spans="2:62" x14ac:dyDescent="0.3">
      <c r="B48" s="9">
        <f t="shared" si="19"/>
        <v>44</v>
      </c>
      <c r="C48" s="9" t="str">
        <f t="shared" si="20"/>
        <v>YVR</v>
      </c>
      <c r="D48" s="9" t="str">
        <f t="shared" si="21"/>
        <v>2025-09-07</v>
      </c>
      <c r="E48" s="9" t="str">
        <f t="shared" si="22"/>
        <v>01477109012</v>
      </c>
      <c r="F48" s="9" t="str">
        <f t="shared" si="23"/>
        <v>PUS250145311</v>
      </c>
      <c r="G48" s="9" t="str">
        <f t="shared" si="24"/>
        <v>심혜영</v>
      </c>
      <c r="H48" s="2" t="str">
        <f t="shared" si="25"/>
        <v>일반(목록배제,Normal-Manifest Exception)</v>
      </c>
      <c r="I48" s="28">
        <f t="shared" si="26"/>
        <v>77.97</v>
      </c>
      <c r="J48" s="2" t="str">
        <f t="shared" si="27"/>
        <v>KSC GLOBAL TRADING LTD</v>
      </c>
      <c r="K48" s="9">
        <f t="shared" si="28"/>
        <v>1</v>
      </c>
      <c r="L48" s="21">
        <f t="shared" si="29"/>
        <v>1</v>
      </c>
      <c r="M48" s="21">
        <f t="shared" si="30"/>
        <v>0.2</v>
      </c>
      <c r="N48" s="21">
        <f t="shared" si="31"/>
        <v>1</v>
      </c>
      <c r="O48" s="21">
        <f t="shared" si="32"/>
        <v>1</v>
      </c>
      <c r="P48" s="9" t="str">
        <f t="shared" si="33"/>
        <v>6094373016922</v>
      </c>
      <c r="Q48" s="22">
        <f t="shared" si="34"/>
        <v>8650</v>
      </c>
      <c r="R48" s="27">
        <f>VLOOKUP(H48,MAPPING!$B$3:$D$13,3,0)</f>
        <v>0</v>
      </c>
      <c r="S48" s="26">
        <f t="shared" si="35"/>
        <v>0</v>
      </c>
      <c r="T48" s="27">
        <v>0</v>
      </c>
      <c r="U48" s="27">
        <f>(IF(VLOOKUP(VLOOKUP(AP48,MAPPING!$B$15:$D$20,2,1),MAPPING!$C$15:$E$20,2,0)=7000,0,VLOOKUP(VLOOKUP(AP48,MAPPING!$B$15:$D$20,2,1),MAPPING!$C$15:$E$20,2,0)))</f>
        <v>0</v>
      </c>
      <c r="V48" s="27">
        <f>(K48*VLOOKUP(O48/K48,MAPPING!$B$22:$C$29,2,10))</f>
        <v>0</v>
      </c>
      <c r="W48" s="27">
        <v>0</v>
      </c>
      <c r="X48" s="124">
        <f t="shared" si="36"/>
        <v>0</v>
      </c>
      <c r="Y48" s="122"/>
      <c r="Z48" s="11">
        <f t="shared" si="18"/>
        <v>8650</v>
      </c>
      <c r="AA48" s="95"/>
      <c r="AC48" s="1" t="s">
        <v>373</v>
      </c>
      <c r="AD48" s="1" t="s">
        <v>96</v>
      </c>
      <c r="AE48" s="1" t="s">
        <v>374</v>
      </c>
      <c r="AF48" s="1" t="s">
        <v>405</v>
      </c>
      <c r="AG48" s="1" t="s">
        <v>406</v>
      </c>
      <c r="AH48" s="1" t="s">
        <v>407</v>
      </c>
      <c r="AI48" s="1" t="s">
        <v>408</v>
      </c>
      <c r="AJ48" s="1" t="s">
        <v>51</v>
      </c>
      <c r="AK48" s="6">
        <v>1</v>
      </c>
      <c r="AL48" s="7">
        <v>1</v>
      </c>
      <c r="AM48" s="7">
        <v>0.2</v>
      </c>
      <c r="AN48" s="7">
        <v>1</v>
      </c>
      <c r="AO48" s="1" t="s">
        <v>58</v>
      </c>
      <c r="AP48" s="7">
        <v>77.97</v>
      </c>
      <c r="AQ48" s="1" t="s">
        <v>53</v>
      </c>
      <c r="AR48" s="1" t="s">
        <v>53</v>
      </c>
      <c r="AS48" s="1" t="s">
        <v>53</v>
      </c>
      <c r="AT48" s="1" t="s">
        <v>53</v>
      </c>
      <c r="AU48" s="1" t="s">
        <v>53</v>
      </c>
      <c r="AV48" s="1" t="s">
        <v>110</v>
      </c>
      <c r="AW48" s="1" t="s">
        <v>105</v>
      </c>
      <c r="AX48" s="1" t="s">
        <v>105</v>
      </c>
      <c r="AY48" s="1" t="s">
        <v>51</v>
      </c>
      <c r="AZ48" s="1" t="s">
        <v>54</v>
      </c>
      <c r="BA48" s="1" t="s">
        <v>409</v>
      </c>
      <c r="BB48" s="1" t="s">
        <v>51</v>
      </c>
      <c r="BC48" s="1" t="s">
        <v>410</v>
      </c>
      <c r="BD48" s="1" t="s">
        <v>106</v>
      </c>
      <c r="BE48" s="1" t="s">
        <v>107</v>
      </c>
      <c r="BF48" s="1" t="s">
        <v>108</v>
      </c>
      <c r="BG48" s="1" t="s">
        <v>55</v>
      </c>
      <c r="BH48" s="1" t="s">
        <v>56</v>
      </c>
      <c r="BI48" s="1" t="s">
        <v>51</v>
      </c>
      <c r="BJ48" s="1" t="s">
        <v>109</v>
      </c>
    </row>
    <row r="49" spans="2:62" x14ac:dyDescent="0.3">
      <c r="B49" s="9">
        <f t="shared" si="19"/>
        <v>45</v>
      </c>
      <c r="C49" s="9" t="str">
        <f t="shared" si="20"/>
        <v>YVR</v>
      </c>
      <c r="D49" s="9" t="str">
        <f t="shared" si="21"/>
        <v>2025-09-07</v>
      </c>
      <c r="E49" s="9" t="str">
        <f t="shared" si="22"/>
        <v>01477109012</v>
      </c>
      <c r="F49" s="9" t="str">
        <f t="shared" si="23"/>
        <v>PUS250145300</v>
      </c>
      <c r="G49" s="9" t="str">
        <f t="shared" si="24"/>
        <v>김태현</v>
      </c>
      <c r="H49" s="2" t="str">
        <f t="shared" si="25"/>
        <v>일반(목록배제,Normal-Manifest Exception)</v>
      </c>
      <c r="I49" s="28">
        <f t="shared" si="26"/>
        <v>11.99</v>
      </c>
      <c r="J49" s="2" t="str">
        <f t="shared" si="27"/>
        <v>KSC GLOBAL TRADING LTD</v>
      </c>
      <c r="K49" s="9">
        <f t="shared" si="28"/>
        <v>1</v>
      </c>
      <c r="L49" s="21">
        <f t="shared" si="29"/>
        <v>1</v>
      </c>
      <c r="M49" s="21">
        <f t="shared" si="30"/>
        <v>0.2</v>
      </c>
      <c r="N49" s="21">
        <f t="shared" si="31"/>
        <v>1</v>
      </c>
      <c r="O49" s="21">
        <f t="shared" si="32"/>
        <v>1</v>
      </c>
      <c r="P49" s="9" t="str">
        <f t="shared" si="33"/>
        <v>6094373016911</v>
      </c>
      <c r="Q49" s="22">
        <f t="shared" si="34"/>
        <v>8650</v>
      </c>
      <c r="R49" s="27">
        <f>VLOOKUP(H49,MAPPING!$B$3:$D$13,3,0)</f>
        <v>0</v>
      </c>
      <c r="S49" s="26">
        <f t="shared" si="35"/>
        <v>0</v>
      </c>
      <c r="T49" s="27">
        <v>0</v>
      </c>
      <c r="U49" s="27">
        <f>(IF(VLOOKUP(VLOOKUP(AP49,MAPPING!$B$15:$D$20,2,1),MAPPING!$C$15:$E$20,2,0)=7000,0,VLOOKUP(VLOOKUP(AP49,MAPPING!$B$15:$D$20,2,1),MAPPING!$C$15:$E$20,2,0)))</f>
        <v>0</v>
      </c>
      <c r="V49" s="27">
        <f>(K49*VLOOKUP(O49/K49,MAPPING!$B$22:$C$29,2,10))</f>
        <v>0</v>
      </c>
      <c r="W49" s="27">
        <v>0</v>
      </c>
      <c r="X49" s="124">
        <f t="shared" si="36"/>
        <v>0</v>
      </c>
      <c r="Y49" s="122"/>
      <c r="Z49" s="11">
        <f t="shared" si="18"/>
        <v>8650</v>
      </c>
      <c r="AA49" s="95"/>
      <c r="AC49" s="1" t="s">
        <v>373</v>
      </c>
      <c r="AD49" s="1" t="s">
        <v>96</v>
      </c>
      <c r="AE49" s="1" t="s">
        <v>374</v>
      </c>
      <c r="AF49" s="1" t="s">
        <v>411</v>
      </c>
      <c r="AG49" s="1" t="s">
        <v>412</v>
      </c>
      <c r="AH49" s="1" t="s">
        <v>413</v>
      </c>
      <c r="AI49" s="1" t="s">
        <v>414</v>
      </c>
      <c r="AJ49" s="1" t="s">
        <v>51</v>
      </c>
      <c r="AK49" s="6">
        <v>1</v>
      </c>
      <c r="AL49" s="7">
        <v>1</v>
      </c>
      <c r="AM49" s="7">
        <v>0.2</v>
      </c>
      <c r="AN49" s="7">
        <v>1</v>
      </c>
      <c r="AO49" s="1" t="s">
        <v>58</v>
      </c>
      <c r="AP49" s="7">
        <v>11.99</v>
      </c>
      <c r="AQ49" s="1" t="s">
        <v>53</v>
      </c>
      <c r="AR49" s="1" t="s">
        <v>53</v>
      </c>
      <c r="AS49" s="1" t="s">
        <v>53</v>
      </c>
      <c r="AT49" s="1" t="s">
        <v>53</v>
      </c>
      <c r="AU49" s="1" t="s">
        <v>53</v>
      </c>
      <c r="AV49" s="1" t="s">
        <v>110</v>
      </c>
      <c r="AW49" s="1" t="s">
        <v>105</v>
      </c>
      <c r="AX49" s="1" t="s">
        <v>105</v>
      </c>
      <c r="AY49" s="1" t="s">
        <v>51</v>
      </c>
      <c r="AZ49" s="1" t="s">
        <v>54</v>
      </c>
      <c r="BA49" s="1" t="s">
        <v>415</v>
      </c>
      <c r="BB49" s="1" t="s">
        <v>51</v>
      </c>
      <c r="BC49" s="1" t="s">
        <v>416</v>
      </c>
      <c r="BD49" s="1" t="s">
        <v>106</v>
      </c>
      <c r="BE49" s="1" t="s">
        <v>107</v>
      </c>
      <c r="BF49" s="1" t="s">
        <v>108</v>
      </c>
      <c r="BG49" s="1" t="s">
        <v>55</v>
      </c>
      <c r="BH49" s="1" t="s">
        <v>56</v>
      </c>
      <c r="BI49" s="1" t="s">
        <v>51</v>
      </c>
      <c r="BJ49" s="1" t="s">
        <v>109</v>
      </c>
    </row>
    <row r="50" spans="2:62" x14ac:dyDescent="0.3">
      <c r="B50" s="9">
        <f t="shared" si="19"/>
        <v>46</v>
      </c>
      <c r="C50" s="9" t="str">
        <f t="shared" si="20"/>
        <v>YVR</v>
      </c>
      <c r="D50" s="9" t="str">
        <f t="shared" si="21"/>
        <v>2025-09-07</v>
      </c>
      <c r="E50" s="9" t="str">
        <f t="shared" si="22"/>
        <v>01477109012</v>
      </c>
      <c r="F50" s="9" t="str">
        <f t="shared" si="23"/>
        <v>PUS250145315</v>
      </c>
      <c r="G50" s="9" t="str">
        <f t="shared" si="24"/>
        <v>이양진</v>
      </c>
      <c r="H50" s="2" t="str">
        <f t="shared" si="25"/>
        <v>일반(목록배제,Normal-Manifest Exception)</v>
      </c>
      <c r="I50" s="28">
        <f t="shared" si="26"/>
        <v>11.99</v>
      </c>
      <c r="J50" s="2" t="str">
        <f t="shared" si="27"/>
        <v>KSC GLOBAL TRADING LTD</v>
      </c>
      <c r="K50" s="9">
        <f t="shared" si="28"/>
        <v>1</v>
      </c>
      <c r="L50" s="21">
        <f t="shared" si="29"/>
        <v>1.5</v>
      </c>
      <c r="M50" s="21">
        <f t="shared" si="30"/>
        <v>0.2</v>
      </c>
      <c r="N50" s="21">
        <f t="shared" si="31"/>
        <v>1.5</v>
      </c>
      <c r="O50" s="21">
        <f t="shared" si="32"/>
        <v>1.5</v>
      </c>
      <c r="P50" s="9" t="str">
        <f t="shared" si="33"/>
        <v>6094373016926</v>
      </c>
      <c r="Q50" s="22">
        <f t="shared" si="34"/>
        <v>10650</v>
      </c>
      <c r="R50" s="27">
        <f>VLOOKUP(H50,MAPPING!$B$3:$D$13,3,0)</f>
        <v>0</v>
      </c>
      <c r="S50" s="26">
        <f t="shared" si="35"/>
        <v>0</v>
      </c>
      <c r="T50" s="27">
        <v>0</v>
      </c>
      <c r="U50" s="27">
        <f>(IF(VLOOKUP(VLOOKUP(AP50,MAPPING!$B$15:$D$20,2,1),MAPPING!$C$15:$E$20,2,0)=7000,0,VLOOKUP(VLOOKUP(AP50,MAPPING!$B$15:$D$20,2,1),MAPPING!$C$15:$E$20,2,0)))</f>
        <v>0</v>
      </c>
      <c r="V50" s="27">
        <f>(K50*VLOOKUP(O50/K50,MAPPING!$B$22:$C$29,2,10))</f>
        <v>0</v>
      </c>
      <c r="W50" s="27">
        <v>0</v>
      </c>
      <c r="X50" s="124">
        <f t="shared" si="36"/>
        <v>0</v>
      </c>
      <c r="Y50" s="122"/>
      <c r="Z50" s="11">
        <f t="shared" si="18"/>
        <v>10650</v>
      </c>
      <c r="AA50" s="95"/>
      <c r="AC50" s="1" t="s">
        <v>373</v>
      </c>
      <c r="AD50" s="1" t="s">
        <v>96</v>
      </c>
      <c r="AE50" s="1" t="s">
        <v>374</v>
      </c>
      <c r="AF50" s="1" t="s">
        <v>417</v>
      </c>
      <c r="AG50" s="1" t="s">
        <v>418</v>
      </c>
      <c r="AH50" s="1" t="s">
        <v>419</v>
      </c>
      <c r="AI50" s="1" t="s">
        <v>420</v>
      </c>
      <c r="AJ50" s="1" t="s">
        <v>51</v>
      </c>
      <c r="AK50" s="6">
        <v>1</v>
      </c>
      <c r="AL50" s="7">
        <v>1.5</v>
      </c>
      <c r="AM50" s="7">
        <v>0.2</v>
      </c>
      <c r="AN50" s="7">
        <v>1.5</v>
      </c>
      <c r="AO50" s="1" t="s">
        <v>58</v>
      </c>
      <c r="AP50" s="7">
        <v>11.99</v>
      </c>
      <c r="AQ50" s="1" t="s">
        <v>53</v>
      </c>
      <c r="AR50" s="1" t="s">
        <v>53</v>
      </c>
      <c r="AS50" s="1" t="s">
        <v>53</v>
      </c>
      <c r="AT50" s="1" t="s">
        <v>53</v>
      </c>
      <c r="AU50" s="1" t="s">
        <v>53</v>
      </c>
      <c r="AV50" s="1" t="s">
        <v>110</v>
      </c>
      <c r="AW50" s="1" t="s">
        <v>105</v>
      </c>
      <c r="AX50" s="1" t="s">
        <v>105</v>
      </c>
      <c r="AY50" s="1" t="s">
        <v>51</v>
      </c>
      <c r="AZ50" s="1" t="s">
        <v>54</v>
      </c>
      <c r="BA50" s="1" t="s">
        <v>421</v>
      </c>
      <c r="BB50" s="1" t="s">
        <v>51</v>
      </c>
      <c r="BC50" s="1" t="s">
        <v>422</v>
      </c>
      <c r="BD50" s="1" t="s">
        <v>106</v>
      </c>
      <c r="BE50" s="1" t="s">
        <v>107</v>
      </c>
      <c r="BF50" s="1" t="s">
        <v>108</v>
      </c>
      <c r="BG50" s="1" t="s">
        <v>55</v>
      </c>
      <c r="BH50" s="1" t="s">
        <v>56</v>
      </c>
      <c r="BI50" s="1" t="s">
        <v>51</v>
      </c>
      <c r="BJ50" s="1" t="s">
        <v>109</v>
      </c>
    </row>
    <row r="51" spans="2:62" x14ac:dyDescent="0.3">
      <c r="B51" s="9">
        <f t="shared" si="19"/>
        <v>47</v>
      </c>
      <c r="C51" s="9" t="str">
        <f t="shared" si="20"/>
        <v>YVR</v>
      </c>
      <c r="D51" s="9" t="str">
        <f t="shared" si="21"/>
        <v>2025-09-07</v>
      </c>
      <c r="E51" s="9" t="str">
        <f t="shared" si="22"/>
        <v>01477109012</v>
      </c>
      <c r="F51" s="9" t="str">
        <f t="shared" si="23"/>
        <v>PUS250145314</v>
      </c>
      <c r="G51" s="9" t="str">
        <f t="shared" si="24"/>
        <v>이규성</v>
      </c>
      <c r="H51" s="2" t="str">
        <f t="shared" si="25"/>
        <v>일반(목록배제,Normal-Manifest Exception)</v>
      </c>
      <c r="I51" s="28">
        <f t="shared" si="26"/>
        <v>20.99</v>
      </c>
      <c r="J51" s="2" t="str">
        <f t="shared" si="27"/>
        <v>KSC GLOBAL TRADING LTD</v>
      </c>
      <c r="K51" s="9">
        <f t="shared" si="28"/>
        <v>1</v>
      </c>
      <c r="L51" s="21">
        <f t="shared" si="29"/>
        <v>0.5</v>
      </c>
      <c r="M51" s="21">
        <f t="shared" si="30"/>
        <v>0.2</v>
      </c>
      <c r="N51" s="21">
        <f t="shared" si="31"/>
        <v>0.5</v>
      </c>
      <c r="O51" s="21">
        <f t="shared" si="32"/>
        <v>0.5</v>
      </c>
      <c r="P51" s="9" t="str">
        <f t="shared" si="33"/>
        <v>6094373016925</v>
      </c>
      <c r="Q51" s="22">
        <f t="shared" si="34"/>
        <v>6650</v>
      </c>
      <c r="R51" s="27">
        <f>VLOOKUP(H51,MAPPING!$B$3:$D$13,3,0)</f>
        <v>0</v>
      </c>
      <c r="S51" s="26">
        <f t="shared" si="35"/>
        <v>0</v>
      </c>
      <c r="T51" s="27">
        <v>0</v>
      </c>
      <c r="U51" s="27">
        <f>(IF(VLOOKUP(VLOOKUP(AP51,MAPPING!$B$15:$D$20,2,1),MAPPING!$C$15:$E$20,2,0)=7000,0,VLOOKUP(VLOOKUP(AP51,MAPPING!$B$15:$D$20,2,1),MAPPING!$C$15:$E$20,2,0)))</f>
        <v>0</v>
      </c>
      <c r="V51" s="27">
        <f>(K51*VLOOKUP(O51/K51,MAPPING!$B$22:$C$29,2,10))</f>
        <v>0</v>
      </c>
      <c r="W51" s="27">
        <v>0</v>
      </c>
      <c r="X51" s="124">
        <f t="shared" si="36"/>
        <v>0</v>
      </c>
      <c r="Y51" s="122"/>
      <c r="Z51" s="11">
        <f t="shared" si="18"/>
        <v>6650</v>
      </c>
      <c r="AA51" s="95"/>
      <c r="AC51" s="1" t="s">
        <v>373</v>
      </c>
      <c r="AD51" s="1" t="s">
        <v>96</v>
      </c>
      <c r="AE51" s="1" t="s">
        <v>374</v>
      </c>
      <c r="AF51" s="1" t="s">
        <v>423</v>
      </c>
      <c r="AG51" s="1" t="s">
        <v>424</v>
      </c>
      <c r="AH51" s="1" t="s">
        <v>425</v>
      </c>
      <c r="AI51" s="1" t="s">
        <v>426</v>
      </c>
      <c r="AJ51" s="1" t="s">
        <v>51</v>
      </c>
      <c r="AK51" s="6">
        <v>1</v>
      </c>
      <c r="AL51" s="7">
        <v>0.5</v>
      </c>
      <c r="AM51" s="7">
        <v>0.2</v>
      </c>
      <c r="AN51" s="7">
        <v>0.5</v>
      </c>
      <c r="AO51" s="1" t="s">
        <v>58</v>
      </c>
      <c r="AP51" s="7">
        <v>20.99</v>
      </c>
      <c r="AQ51" s="1" t="s">
        <v>53</v>
      </c>
      <c r="AR51" s="1" t="s">
        <v>53</v>
      </c>
      <c r="AS51" s="1" t="s">
        <v>53</v>
      </c>
      <c r="AT51" s="1" t="s">
        <v>53</v>
      </c>
      <c r="AU51" s="1" t="s">
        <v>53</v>
      </c>
      <c r="AV51" s="1" t="s">
        <v>110</v>
      </c>
      <c r="AW51" s="1" t="s">
        <v>105</v>
      </c>
      <c r="AX51" s="1" t="s">
        <v>105</v>
      </c>
      <c r="AY51" s="1" t="s">
        <v>51</v>
      </c>
      <c r="AZ51" s="1" t="s">
        <v>54</v>
      </c>
      <c r="BA51" s="1" t="s">
        <v>427</v>
      </c>
      <c r="BB51" s="1" t="s">
        <v>51</v>
      </c>
      <c r="BC51" s="1" t="s">
        <v>428</v>
      </c>
      <c r="BD51" s="1" t="s">
        <v>106</v>
      </c>
      <c r="BE51" s="1" t="s">
        <v>107</v>
      </c>
      <c r="BF51" s="1" t="s">
        <v>108</v>
      </c>
      <c r="BG51" s="1" t="s">
        <v>55</v>
      </c>
      <c r="BH51" s="1" t="s">
        <v>56</v>
      </c>
      <c r="BI51" s="1" t="s">
        <v>51</v>
      </c>
      <c r="BJ51" s="1" t="s">
        <v>109</v>
      </c>
    </row>
    <row r="52" spans="2:62" x14ac:dyDescent="0.3">
      <c r="B52" s="9">
        <f t="shared" si="19"/>
        <v>48</v>
      </c>
      <c r="C52" s="9" t="str">
        <f t="shared" si="20"/>
        <v>YVR</v>
      </c>
      <c r="D52" s="9" t="str">
        <f t="shared" si="21"/>
        <v>2025-09-07</v>
      </c>
      <c r="E52" s="9" t="str">
        <f t="shared" si="22"/>
        <v>01477109012</v>
      </c>
      <c r="F52" s="9" t="str">
        <f t="shared" si="23"/>
        <v>PUS250145305</v>
      </c>
      <c r="G52" s="9" t="str">
        <f t="shared" si="24"/>
        <v>김다슬</v>
      </c>
      <c r="H52" s="2" t="str">
        <f t="shared" si="25"/>
        <v>일반(목록배제,Normal-Manifest Exception)</v>
      </c>
      <c r="I52" s="28">
        <f t="shared" si="26"/>
        <v>47.88</v>
      </c>
      <c r="J52" s="2" t="str">
        <f t="shared" si="27"/>
        <v>KSC GLOBAL TRADING LTD</v>
      </c>
      <c r="K52" s="9">
        <f t="shared" si="28"/>
        <v>1</v>
      </c>
      <c r="L52" s="21">
        <f t="shared" si="29"/>
        <v>3.5</v>
      </c>
      <c r="M52" s="21">
        <f t="shared" si="30"/>
        <v>0.2</v>
      </c>
      <c r="N52" s="21">
        <f t="shared" si="31"/>
        <v>3.5</v>
      </c>
      <c r="O52" s="21">
        <f t="shared" si="32"/>
        <v>3.5</v>
      </c>
      <c r="P52" s="9" t="str">
        <f t="shared" si="33"/>
        <v>6094373016916</v>
      </c>
      <c r="Q52" s="22">
        <f t="shared" si="34"/>
        <v>18650</v>
      </c>
      <c r="R52" s="27">
        <f>VLOOKUP(H52,MAPPING!$B$3:$D$13,3,0)</f>
        <v>0</v>
      </c>
      <c r="S52" s="26">
        <f t="shared" si="35"/>
        <v>0</v>
      </c>
      <c r="T52" s="27">
        <v>0</v>
      </c>
      <c r="U52" s="27">
        <f>(IF(VLOOKUP(VLOOKUP(AP52,MAPPING!$B$15:$D$20,2,1),MAPPING!$C$15:$E$20,2,0)=7000,0,VLOOKUP(VLOOKUP(AP52,MAPPING!$B$15:$D$20,2,1),MAPPING!$C$15:$E$20,2,0)))</f>
        <v>0</v>
      </c>
      <c r="V52" s="27">
        <f>(K52*VLOOKUP(O52/K52,MAPPING!$B$22:$C$29,2,10))</f>
        <v>600</v>
      </c>
      <c r="W52" s="27">
        <v>0</v>
      </c>
      <c r="X52" s="124">
        <f t="shared" si="36"/>
        <v>0</v>
      </c>
      <c r="Y52" s="122"/>
      <c r="Z52" s="11">
        <f t="shared" si="18"/>
        <v>19250</v>
      </c>
      <c r="AA52" s="95"/>
      <c r="AC52" s="1" t="s">
        <v>373</v>
      </c>
      <c r="AD52" s="1" t="s">
        <v>96</v>
      </c>
      <c r="AE52" s="1" t="s">
        <v>374</v>
      </c>
      <c r="AF52" s="1" t="s">
        <v>429</v>
      </c>
      <c r="AG52" s="1" t="s">
        <v>430</v>
      </c>
      <c r="AH52" s="1" t="s">
        <v>431</v>
      </c>
      <c r="AI52" s="1" t="s">
        <v>432</v>
      </c>
      <c r="AJ52" s="1" t="s">
        <v>51</v>
      </c>
      <c r="AK52" s="6">
        <v>1</v>
      </c>
      <c r="AL52" s="7">
        <v>3.5</v>
      </c>
      <c r="AM52" s="7">
        <v>0.2</v>
      </c>
      <c r="AN52" s="7">
        <v>3.5</v>
      </c>
      <c r="AO52" s="1" t="s">
        <v>58</v>
      </c>
      <c r="AP52" s="7">
        <v>47.88</v>
      </c>
      <c r="AQ52" s="1" t="s">
        <v>53</v>
      </c>
      <c r="AR52" s="1" t="s">
        <v>53</v>
      </c>
      <c r="AS52" s="1" t="s">
        <v>53</v>
      </c>
      <c r="AT52" s="1" t="s">
        <v>53</v>
      </c>
      <c r="AU52" s="1" t="s">
        <v>53</v>
      </c>
      <c r="AV52" s="1" t="s">
        <v>110</v>
      </c>
      <c r="AW52" s="1" t="s">
        <v>105</v>
      </c>
      <c r="AX52" s="1" t="s">
        <v>105</v>
      </c>
      <c r="AY52" s="1" t="s">
        <v>51</v>
      </c>
      <c r="AZ52" s="1" t="s">
        <v>54</v>
      </c>
      <c r="BA52" s="1" t="s">
        <v>433</v>
      </c>
      <c r="BB52" s="1" t="s">
        <v>51</v>
      </c>
      <c r="BC52" s="1" t="s">
        <v>434</v>
      </c>
      <c r="BD52" s="1" t="s">
        <v>106</v>
      </c>
      <c r="BE52" s="1" t="s">
        <v>107</v>
      </c>
      <c r="BF52" s="1" t="s">
        <v>108</v>
      </c>
      <c r="BG52" s="1" t="s">
        <v>55</v>
      </c>
      <c r="BH52" s="1" t="s">
        <v>56</v>
      </c>
      <c r="BI52" s="1" t="s">
        <v>51</v>
      </c>
      <c r="BJ52" s="1" t="s">
        <v>109</v>
      </c>
    </row>
    <row r="53" spans="2:62" x14ac:dyDescent="0.3">
      <c r="B53" s="9">
        <f t="shared" si="19"/>
        <v>49</v>
      </c>
      <c r="C53" s="9" t="str">
        <f t="shared" si="20"/>
        <v>YVR</v>
      </c>
      <c r="D53" s="9" t="str">
        <f t="shared" si="21"/>
        <v>2025-09-07</v>
      </c>
      <c r="E53" s="9" t="str">
        <f t="shared" si="22"/>
        <v>01477109012</v>
      </c>
      <c r="F53" s="9" t="str">
        <f t="shared" si="23"/>
        <v>PUS250145316</v>
      </c>
      <c r="G53" s="9" t="str">
        <f t="shared" si="24"/>
        <v>이지원</v>
      </c>
      <c r="H53" s="2" t="str">
        <f t="shared" si="25"/>
        <v>일반(목록배제,Normal-Manifest Exception)</v>
      </c>
      <c r="I53" s="28">
        <f t="shared" si="26"/>
        <v>51.98</v>
      </c>
      <c r="J53" s="2" t="str">
        <f t="shared" si="27"/>
        <v>KSC GLOBAL TRADING LTD</v>
      </c>
      <c r="K53" s="9">
        <f t="shared" si="28"/>
        <v>1</v>
      </c>
      <c r="L53" s="21">
        <f t="shared" si="29"/>
        <v>0.5</v>
      </c>
      <c r="M53" s="21">
        <f t="shared" si="30"/>
        <v>0.2</v>
      </c>
      <c r="N53" s="21">
        <f t="shared" si="31"/>
        <v>0.5</v>
      </c>
      <c r="O53" s="21">
        <f t="shared" si="32"/>
        <v>0.5</v>
      </c>
      <c r="P53" s="9" t="str">
        <f t="shared" si="33"/>
        <v>6094373016927</v>
      </c>
      <c r="Q53" s="22">
        <f t="shared" si="34"/>
        <v>6650</v>
      </c>
      <c r="R53" s="27">
        <f>VLOOKUP(H53,MAPPING!$B$3:$D$13,3,0)</f>
        <v>0</v>
      </c>
      <c r="S53" s="26">
        <f t="shared" si="35"/>
        <v>0</v>
      </c>
      <c r="T53" s="27">
        <v>0</v>
      </c>
      <c r="U53" s="27">
        <f>(IF(VLOOKUP(VLOOKUP(AP53,MAPPING!$B$15:$D$20,2,1),MAPPING!$C$15:$E$20,2,0)=7000,0,VLOOKUP(VLOOKUP(AP53,MAPPING!$B$15:$D$20,2,1),MAPPING!$C$15:$E$20,2,0)))</f>
        <v>0</v>
      </c>
      <c r="V53" s="27">
        <f>(K53*VLOOKUP(O53/K53,MAPPING!$B$22:$C$29,2,10))</f>
        <v>0</v>
      </c>
      <c r="W53" s="27">
        <v>0</v>
      </c>
      <c r="X53" s="124">
        <f t="shared" si="36"/>
        <v>0</v>
      </c>
      <c r="Y53" s="122"/>
      <c r="Z53" s="11">
        <f t="shared" si="18"/>
        <v>6650</v>
      </c>
      <c r="AA53" s="95"/>
      <c r="AC53" s="1" t="s">
        <v>373</v>
      </c>
      <c r="AD53" s="1" t="s">
        <v>96</v>
      </c>
      <c r="AE53" s="1" t="s">
        <v>374</v>
      </c>
      <c r="AF53" s="1" t="s">
        <v>435</v>
      </c>
      <c r="AG53" s="1" t="s">
        <v>436</v>
      </c>
      <c r="AH53" s="1" t="s">
        <v>437</v>
      </c>
      <c r="AI53" s="1" t="s">
        <v>438</v>
      </c>
      <c r="AJ53" s="1" t="s">
        <v>51</v>
      </c>
      <c r="AK53" s="6">
        <v>1</v>
      </c>
      <c r="AL53" s="7">
        <v>0.5</v>
      </c>
      <c r="AM53" s="7">
        <v>0.2</v>
      </c>
      <c r="AN53" s="7">
        <v>0.5</v>
      </c>
      <c r="AO53" s="1" t="s">
        <v>58</v>
      </c>
      <c r="AP53" s="7">
        <v>51.98</v>
      </c>
      <c r="AQ53" s="1" t="s">
        <v>53</v>
      </c>
      <c r="AR53" s="1" t="s">
        <v>53</v>
      </c>
      <c r="AS53" s="1" t="s">
        <v>53</v>
      </c>
      <c r="AT53" s="1" t="s">
        <v>53</v>
      </c>
      <c r="AU53" s="1" t="s">
        <v>53</v>
      </c>
      <c r="AV53" s="1" t="s">
        <v>110</v>
      </c>
      <c r="AW53" s="1" t="s">
        <v>105</v>
      </c>
      <c r="AX53" s="1" t="s">
        <v>105</v>
      </c>
      <c r="AY53" s="1" t="s">
        <v>51</v>
      </c>
      <c r="AZ53" s="1" t="s">
        <v>54</v>
      </c>
      <c r="BA53" s="1" t="s">
        <v>439</v>
      </c>
      <c r="BB53" s="1" t="s">
        <v>51</v>
      </c>
      <c r="BC53" s="1" t="s">
        <v>440</v>
      </c>
      <c r="BD53" s="1" t="s">
        <v>106</v>
      </c>
      <c r="BE53" s="1" t="s">
        <v>107</v>
      </c>
      <c r="BF53" s="1" t="s">
        <v>108</v>
      </c>
      <c r="BG53" s="1" t="s">
        <v>55</v>
      </c>
      <c r="BH53" s="1" t="s">
        <v>56</v>
      </c>
      <c r="BI53" s="1" t="s">
        <v>51</v>
      </c>
      <c r="BJ53" s="1" t="s">
        <v>109</v>
      </c>
    </row>
    <row r="54" spans="2:62" x14ac:dyDescent="0.3">
      <c r="B54" s="9">
        <f t="shared" si="19"/>
        <v>50</v>
      </c>
      <c r="C54" s="9" t="str">
        <f t="shared" si="20"/>
        <v>YVR</v>
      </c>
      <c r="D54" s="9" t="str">
        <f t="shared" si="21"/>
        <v>2025-09-07</v>
      </c>
      <c r="E54" s="9" t="str">
        <f t="shared" si="22"/>
        <v>01477109012</v>
      </c>
      <c r="F54" s="9" t="str">
        <f t="shared" si="23"/>
        <v>PUS250145321</v>
      </c>
      <c r="G54" s="9" t="str">
        <f t="shared" si="24"/>
        <v>최명애</v>
      </c>
      <c r="H54" s="2" t="str">
        <f t="shared" si="25"/>
        <v>일반(목록배제,Normal-Manifest Exception)</v>
      </c>
      <c r="I54" s="28">
        <f t="shared" si="26"/>
        <v>59.95</v>
      </c>
      <c r="J54" s="2" t="str">
        <f t="shared" si="27"/>
        <v>KSC GLOBAL TRADING LTD</v>
      </c>
      <c r="K54" s="9">
        <f t="shared" si="28"/>
        <v>1</v>
      </c>
      <c r="L54" s="21">
        <f t="shared" si="29"/>
        <v>5.5</v>
      </c>
      <c r="M54" s="21">
        <f t="shared" si="30"/>
        <v>0.2</v>
      </c>
      <c r="N54" s="21">
        <f t="shared" si="31"/>
        <v>5.5</v>
      </c>
      <c r="O54" s="21">
        <f t="shared" si="32"/>
        <v>5.5</v>
      </c>
      <c r="P54" s="9" t="str">
        <f t="shared" si="33"/>
        <v>6094373016932</v>
      </c>
      <c r="Q54" s="22">
        <f t="shared" si="34"/>
        <v>26650</v>
      </c>
      <c r="R54" s="27">
        <f>VLOOKUP(H54,MAPPING!$B$3:$D$13,3,0)</f>
        <v>0</v>
      </c>
      <c r="S54" s="26">
        <f t="shared" si="35"/>
        <v>0</v>
      </c>
      <c r="T54" s="27">
        <v>0</v>
      </c>
      <c r="U54" s="27">
        <f>(IF(VLOOKUP(VLOOKUP(AP54,MAPPING!$B$15:$D$20,2,1),MAPPING!$C$15:$E$20,2,0)=7000,0,VLOOKUP(VLOOKUP(AP54,MAPPING!$B$15:$D$20,2,1),MAPPING!$C$15:$E$20,2,0)))</f>
        <v>0</v>
      </c>
      <c r="V54" s="27">
        <f>(K54*VLOOKUP(O54/K54,MAPPING!$B$22:$C$29,2,10))</f>
        <v>1200</v>
      </c>
      <c r="W54" s="27">
        <v>0</v>
      </c>
      <c r="X54" s="124">
        <f t="shared" si="36"/>
        <v>0</v>
      </c>
      <c r="Y54" s="122"/>
      <c r="Z54" s="11">
        <f t="shared" si="18"/>
        <v>27850</v>
      </c>
      <c r="AA54" s="95"/>
      <c r="AC54" s="1" t="s">
        <v>373</v>
      </c>
      <c r="AD54" s="1" t="s">
        <v>96</v>
      </c>
      <c r="AE54" s="1" t="s">
        <v>374</v>
      </c>
      <c r="AF54" s="1" t="s">
        <v>441</v>
      </c>
      <c r="AG54" s="1" t="s">
        <v>442</v>
      </c>
      <c r="AH54" s="1" t="s">
        <v>443</v>
      </c>
      <c r="AI54" s="1" t="s">
        <v>444</v>
      </c>
      <c r="AJ54" s="1" t="s">
        <v>51</v>
      </c>
      <c r="AK54" s="6">
        <v>1</v>
      </c>
      <c r="AL54" s="7">
        <v>5.5</v>
      </c>
      <c r="AM54" s="7">
        <v>0.2</v>
      </c>
      <c r="AN54" s="7">
        <v>5.5</v>
      </c>
      <c r="AO54" s="1" t="s">
        <v>58</v>
      </c>
      <c r="AP54" s="7">
        <v>59.95</v>
      </c>
      <c r="AQ54" s="1" t="s">
        <v>53</v>
      </c>
      <c r="AR54" s="1" t="s">
        <v>53</v>
      </c>
      <c r="AS54" s="1" t="s">
        <v>53</v>
      </c>
      <c r="AT54" s="1" t="s">
        <v>53</v>
      </c>
      <c r="AU54" s="1" t="s">
        <v>53</v>
      </c>
      <c r="AV54" s="1" t="s">
        <v>110</v>
      </c>
      <c r="AW54" s="1" t="s">
        <v>105</v>
      </c>
      <c r="AX54" s="1" t="s">
        <v>105</v>
      </c>
      <c r="AY54" s="1" t="s">
        <v>51</v>
      </c>
      <c r="AZ54" s="1" t="s">
        <v>54</v>
      </c>
      <c r="BA54" s="1" t="s">
        <v>445</v>
      </c>
      <c r="BB54" s="1" t="s">
        <v>51</v>
      </c>
      <c r="BC54" s="1" t="s">
        <v>446</v>
      </c>
      <c r="BD54" s="1" t="s">
        <v>106</v>
      </c>
      <c r="BE54" s="1" t="s">
        <v>107</v>
      </c>
      <c r="BF54" s="1" t="s">
        <v>108</v>
      </c>
      <c r="BG54" s="1" t="s">
        <v>55</v>
      </c>
      <c r="BH54" s="1" t="s">
        <v>56</v>
      </c>
      <c r="BI54" s="1" t="s">
        <v>51</v>
      </c>
      <c r="BJ54" s="1" t="s">
        <v>109</v>
      </c>
    </row>
    <row r="55" spans="2:62" x14ac:dyDescent="0.3">
      <c r="B55" s="9">
        <f t="shared" si="19"/>
        <v>51</v>
      </c>
      <c r="C55" s="9" t="str">
        <f t="shared" si="20"/>
        <v>YVR</v>
      </c>
      <c r="D55" s="9" t="str">
        <f t="shared" si="21"/>
        <v>2025-09-07</v>
      </c>
      <c r="E55" s="9" t="str">
        <f t="shared" si="22"/>
        <v>01477109012</v>
      </c>
      <c r="F55" s="9" t="str">
        <f t="shared" si="23"/>
        <v>PUS250145323</v>
      </c>
      <c r="G55" s="9" t="str">
        <f t="shared" si="24"/>
        <v>허수현</v>
      </c>
      <c r="H55" s="2" t="str">
        <f t="shared" si="25"/>
        <v>일반(목록배제,Normal-Manifest Exception)</v>
      </c>
      <c r="I55" s="28">
        <f t="shared" si="26"/>
        <v>20.99</v>
      </c>
      <c r="J55" s="2" t="str">
        <f t="shared" si="27"/>
        <v>KSC GLOBAL TRADING LTD</v>
      </c>
      <c r="K55" s="9">
        <f t="shared" si="28"/>
        <v>1</v>
      </c>
      <c r="L55" s="21">
        <f t="shared" si="29"/>
        <v>0.5</v>
      </c>
      <c r="M55" s="21">
        <f t="shared" si="30"/>
        <v>0.2</v>
      </c>
      <c r="N55" s="21">
        <f t="shared" si="31"/>
        <v>0.5</v>
      </c>
      <c r="O55" s="21">
        <f t="shared" si="32"/>
        <v>0.5</v>
      </c>
      <c r="P55" s="9" t="str">
        <f t="shared" si="33"/>
        <v>6094373016934</v>
      </c>
      <c r="Q55" s="22">
        <f t="shared" si="34"/>
        <v>6650</v>
      </c>
      <c r="R55" s="27">
        <f>VLOOKUP(H55,MAPPING!$B$3:$D$13,3,0)</f>
        <v>0</v>
      </c>
      <c r="S55" s="26">
        <f t="shared" si="35"/>
        <v>0</v>
      </c>
      <c r="T55" s="27">
        <v>0</v>
      </c>
      <c r="U55" s="27">
        <f>(IF(VLOOKUP(VLOOKUP(AP55,MAPPING!$B$15:$D$20,2,1),MAPPING!$C$15:$E$20,2,0)=7000,0,VLOOKUP(VLOOKUP(AP55,MAPPING!$B$15:$D$20,2,1),MAPPING!$C$15:$E$20,2,0)))</f>
        <v>0</v>
      </c>
      <c r="V55" s="27">
        <f>(K55*VLOOKUP(O55/K55,MAPPING!$B$22:$C$29,2,10))</f>
        <v>0</v>
      </c>
      <c r="W55" s="27">
        <v>0</v>
      </c>
      <c r="X55" s="124">
        <f t="shared" si="36"/>
        <v>0</v>
      </c>
      <c r="Y55" s="122"/>
      <c r="Z55" s="11">
        <f t="shared" si="18"/>
        <v>6650</v>
      </c>
      <c r="AA55" s="95"/>
      <c r="AC55" s="1" t="s">
        <v>373</v>
      </c>
      <c r="AD55" s="1" t="s">
        <v>96</v>
      </c>
      <c r="AE55" s="1" t="s">
        <v>374</v>
      </c>
      <c r="AF55" s="1" t="s">
        <v>447</v>
      </c>
      <c r="AG55" s="1" t="s">
        <v>448</v>
      </c>
      <c r="AH55" s="1" t="s">
        <v>449</v>
      </c>
      <c r="AI55" s="1" t="s">
        <v>450</v>
      </c>
      <c r="AJ55" s="1" t="s">
        <v>51</v>
      </c>
      <c r="AK55" s="6">
        <v>1</v>
      </c>
      <c r="AL55" s="7">
        <v>0.5</v>
      </c>
      <c r="AM55" s="7">
        <v>0.2</v>
      </c>
      <c r="AN55" s="7">
        <v>0.5</v>
      </c>
      <c r="AO55" s="1" t="s">
        <v>58</v>
      </c>
      <c r="AP55" s="7">
        <v>20.99</v>
      </c>
      <c r="AQ55" s="1" t="s">
        <v>53</v>
      </c>
      <c r="AR55" s="1" t="s">
        <v>53</v>
      </c>
      <c r="AS55" s="1" t="s">
        <v>53</v>
      </c>
      <c r="AT55" s="1" t="s">
        <v>53</v>
      </c>
      <c r="AU55" s="1" t="s">
        <v>53</v>
      </c>
      <c r="AV55" s="1" t="s">
        <v>110</v>
      </c>
      <c r="AW55" s="1" t="s">
        <v>105</v>
      </c>
      <c r="AX55" s="1" t="s">
        <v>105</v>
      </c>
      <c r="AY55" s="1" t="s">
        <v>51</v>
      </c>
      <c r="AZ55" s="1" t="s">
        <v>54</v>
      </c>
      <c r="BA55" s="1" t="s">
        <v>451</v>
      </c>
      <c r="BB55" s="1" t="s">
        <v>51</v>
      </c>
      <c r="BC55" s="1" t="s">
        <v>452</v>
      </c>
      <c r="BD55" s="1" t="s">
        <v>106</v>
      </c>
      <c r="BE55" s="1" t="s">
        <v>107</v>
      </c>
      <c r="BF55" s="1" t="s">
        <v>108</v>
      </c>
      <c r="BG55" s="1" t="s">
        <v>55</v>
      </c>
      <c r="BH55" s="1" t="s">
        <v>56</v>
      </c>
      <c r="BI55" s="1" t="s">
        <v>51</v>
      </c>
      <c r="BJ55" s="1" t="s">
        <v>109</v>
      </c>
    </row>
    <row r="56" spans="2:62" x14ac:dyDescent="0.3">
      <c r="B56" s="9">
        <f t="shared" si="19"/>
        <v>52</v>
      </c>
      <c r="C56" s="9" t="str">
        <f t="shared" si="20"/>
        <v>YVR</v>
      </c>
      <c r="D56" s="9" t="str">
        <f t="shared" si="21"/>
        <v>2025-09-07</v>
      </c>
      <c r="E56" s="9" t="str">
        <f t="shared" si="22"/>
        <v>01477109012</v>
      </c>
      <c r="F56" s="9" t="str">
        <f t="shared" si="23"/>
        <v>PUS250145307</v>
      </c>
      <c r="G56" s="9" t="str">
        <f t="shared" si="24"/>
        <v>김혜섭</v>
      </c>
      <c r="H56" s="2" t="str">
        <f t="shared" si="25"/>
        <v>일반(목록배제,Normal-Manifest Exception)</v>
      </c>
      <c r="I56" s="28">
        <f t="shared" si="26"/>
        <v>20.99</v>
      </c>
      <c r="J56" s="2" t="str">
        <f t="shared" si="27"/>
        <v>KSC GLOBAL TRADING LTD</v>
      </c>
      <c r="K56" s="9">
        <f t="shared" si="28"/>
        <v>1</v>
      </c>
      <c r="L56" s="21">
        <f t="shared" si="29"/>
        <v>0.5</v>
      </c>
      <c r="M56" s="21">
        <f t="shared" si="30"/>
        <v>0.2</v>
      </c>
      <c r="N56" s="21">
        <f t="shared" si="31"/>
        <v>0.5</v>
      </c>
      <c r="O56" s="21">
        <f t="shared" si="32"/>
        <v>0.5</v>
      </c>
      <c r="P56" s="9" t="str">
        <f t="shared" si="33"/>
        <v>6094373016918</v>
      </c>
      <c r="Q56" s="22">
        <f t="shared" si="34"/>
        <v>6650</v>
      </c>
      <c r="R56" s="27">
        <f>VLOOKUP(H56,MAPPING!$B$3:$D$13,3,0)</f>
        <v>0</v>
      </c>
      <c r="S56" s="26">
        <f t="shared" si="35"/>
        <v>0</v>
      </c>
      <c r="T56" s="27">
        <v>0</v>
      </c>
      <c r="U56" s="27">
        <f>(IF(VLOOKUP(VLOOKUP(AP56,MAPPING!$B$15:$D$20,2,1),MAPPING!$C$15:$E$20,2,0)=7000,0,VLOOKUP(VLOOKUP(AP56,MAPPING!$B$15:$D$20,2,1),MAPPING!$C$15:$E$20,2,0)))</f>
        <v>0</v>
      </c>
      <c r="V56" s="27">
        <f>(K56*VLOOKUP(O56/K56,MAPPING!$B$22:$C$29,2,10))</f>
        <v>0</v>
      </c>
      <c r="W56" s="27">
        <v>0</v>
      </c>
      <c r="X56" s="124">
        <f t="shared" si="36"/>
        <v>0</v>
      </c>
      <c r="Y56" s="122"/>
      <c r="Z56" s="11">
        <f t="shared" si="18"/>
        <v>6650</v>
      </c>
      <c r="AA56" s="95"/>
      <c r="AC56" s="1" t="s">
        <v>373</v>
      </c>
      <c r="AD56" s="1" t="s">
        <v>96</v>
      </c>
      <c r="AE56" s="1" t="s">
        <v>374</v>
      </c>
      <c r="AF56" s="1" t="s">
        <v>453</v>
      </c>
      <c r="AG56" s="1" t="s">
        <v>454</v>
      </c>
      <c r="AH56" s="1" t="s">
        <v>455</v>
      </c>
      <c r="AI56" s="1" t="s">
        <v>456</v>
      </c>
      <c r="AJ56" s="1" t="s">
        <v>51</v>
      </c>
      <c r="AK56" s="6">
        <v>1</v>
      </c>
      <c r="AL56" s="7">
        <v>0.5</v>
      </c>
      <c r="AM56" s="7">
        <v>0.2</v>
      </c>
      <c r="AN56" s="7">
        <v>0.5</v>
      </c>
      <c r="AO56" s="1" t="s">
        <v>58</v>
      </c>
      <c r="AP56" s="7">
        <v>20.99</v>
      </c>
      <c r="AQ56" s="1" t="s">
        <v>53</v>
      </c>
      <c r="AR56" s="1" t="s">
        <v>53</v>
      </c>
      <c r="AS56" s="1" t="s">
        <v>53</v>
      </c>
      <c r="AT56" s="1" t="s">
        <v>53</v>
      </c>
      <c r="AU56" s="1" t="s">
        <v>53</v>
      </c>
      <c r="AV56" s="1" t="s">
        <v>110</v>
      </c>
      <c r="AW56" s="1" t="s">
        <v>105</v>
      </c>
      <c r="AX56" s="1" t="s">
        <v>105</v>
      </c>
      <c r="AY56" s="1" t="s">
        <v>51</v>
      </c>
      <c r="AZ56" s="1" t="s">
        <v>54</v>
      </c>
      <c r="BA56" s="1" t="s">
        <v>457</v>
      </c>
      <c r="BB56" s="1" t="s">
        <v>51</v>
      </c>
      <c r="BC56" s="1" t="s">
        <v>458</v>
      </c>
      <c r="BD56" s="1" t="s">
        <v>106</v>
      </c>
      <c r="BE56" s="1" t="s">
        <v>107</v>
      </c>
      <c r="BF56" s="1" t="s">
        <v>108</v>
      </c>
      <c r="BG56" s="1" t="s">
        <v>55</v>
      </c>
      <c r="BH56" s="1" t="s">
        <v>56</v>
      </c>
      <c r="BI56" s="1" t="s">
        <v>51</v>
      </c>
      <c r="BJ56" s="1" t="s">
        <v>109</v>
      </c>
    </row>
    <row r="57" spans="2:62" x14ac:dyDescent="0.3">
      <c r="B57" s="9">
        <f t="shared" si="19"/>
        <v>53</v>
      </c>
      <c r="C57" s="9" t="str">
        <f t="shared" si="20"/>
        <v>YVR</v>
      </c>
      <c r="D57" s="9" t="str">
        <f t="shared" si="21"/>
        <v>2025-09-07</v>
      </c>
      <c r="E57" s="9" t="str">
        <f t="shared" si="22"/>
        <v>01477109012</v>
      </c>
      <c r="F57" s="9" t="str">
        <f t="shared" si="23"/>
        <v>PUS250145308</v>
      </c>
      <c r="G57" s="9" t="str">
        <f t="shared" si="24"/>
        <v>박두진</v>
      </c>
      <c r="H57" s="2" t="str">
        <f t="shared" si="25"/>
        <v>일반(목록배제,Normal-Manifest Exception)</v>
      </c>
      <c r="I57" s="28">
        <f t="shared" si="26"/>
        <v>35.97</v>
      </c>
      <c r="J57" s="2" t="str">
        <f t="shared" si="27"/>
        <v>KSC GLOBAL TRADING LTD</v>
      </c>
      <c r="K57" s="9">
        <f t="shared" si="28"/>
        <v>1</v>
      </c>
      <c r="L57" s="21">
        <f t="shared" si="29"/>
        <v>3</v>
      </c>
      <c r="M57" s="21">
        <f t="shared" si="30"/>
        <v>0.2</v>
      </c>
      <c r="N57" s="21">
        <f t="shared" si="31"/>
        <v>3</v>
      </c>
      <c r="O57" s="21">
        <f t="shared" si="32"/>
        <v>3</v>
      </c>
      <c r="P57" s="9" t="str">
        <f t="shared" si="33"/>
        <v>6094373016919</v>
      </c>
      <c r="Q57" s="22">
        <f t="shared" si="34"/>
        <v>16650</v>
      </c>
      <c r="R57" s="27">
        <f>VLOOKUP(H57,MAPPING!$B$3:$D$13,3,0)</f>
        <v>0</v>
      </c>
      <c r="S57" s="26">
        <f t="shared" si="35"/>
        <v>0</v>
      </c>
      <c r="T57" s="27">
        <v>0</v>
      </c>
      <c r="U57" s="27">
        <f>(IF(VLOOKUP(VLOOKUP(AP57,MAPPING!$B$15:$D$20,2,1),MAPPING!$C$15:$E$20,2,0)=7000,0,VLOOKUP(VLOOKUP(AP57,MAPPING!$B$15:$D$20,2,1),MAPPING!$C$15:$E$20,2,0)))</f>
        <v>0</v>
      </c>
      <c r="V57" s="27">
        <f>(K57*VLOOKUP(O57/K57,MAPPING!$B$22:$C$29,2,10))</f>
        <v>600</v>
      </c>
      <c r="W57" s="27">
        <v>0</v>
      </c>
      <c r="X57" s="124">
        <f t="shared" si="36"/>
        <v>0</v>
      </c>
      <c r="Y57" s="122"/>
      <c r="Z57" s="11">
        <f t="shared" si="18"/>
        <v>17250</v>
      </c>
      <c r="AA57" s="95"/>
      <c r="AC57" s="1" t="s">
        <v>373</v>
      </c>
      <c r="AD57" s="1" t="s">
        <v>96</v>
      </c>
      <c r="AE57" s="1" t="s">
        <v>374</v>
      </c>
      <c r="AF57" s="1" t="s">
        <v>459</v>
      </c>
      <c r="AG57" s="1" t="s">
        <v>460</v>
      </c>
      <c r="AH57" s="1" t="s">
        <v>461</v>
      </c>
      <c r="AI57" s="1" t="s">
        <v>462</v>
      </c>
      <c r="AJ57" s="1" t="s">
        <v>51</v>
      </c>
      <c r="AK57" s="6">
        <v>1</v>
      </c>
      <c r="AL57" s="7">
        <v>3</v>
      </c>
      <c r="AM57" s="7">
        <v>0.2</v>
      </c>
      <c r="AN57" s="7">
        <v>3</v>
      </c>
      <c r="AO57" s="1" t="s">
        <v>58</v>
      </c>
      <c r="AP57" s="7">
        <v>35.97</v>
      </c>
      <c r="AQ57" s="1" t="s">
        <v>53</v>
      </c>
      <c r="AR57" s="1" t="s">
        <v>53</v>
      </c>
      <c r="AS57" s="1" t="s">
        <v>53</v>
      </c>
      <c r="AT57" s="1" t="s">
        <v>53</v>
      </c>
      <c r="AU57" s="1" t="s">
        <v>53</v>
      </c>
      <c r="AV57" s="1" t="s">
        <v>110</v>
      </c>
      <c r="AW57" s="1" t="s">
        <v>105</v>
      </c>
      <c r="AX57" s="1" t="s">
        <v>105</v>
      </c>
      <c r="AY57" s="1" t="s">
        <v>51</v>
      </c>
      <c r="AZ57" s="1" t="s">
        <v>54</v>
      </c>
      <c r="BA57" s="1" t="s">
        <v>463</v>
      </c>
      <c r="BB57" s="1" t="s">
        <v>51</v>
      </c>
      <c r="BC57" s="1" t="s">
        <v>464</v>
      </c>
      <c r="BD57" s="1" t="s">
        <v>106</v>
      </c>
      <c r="BE57" s="1" t="s">
        <v>107</v>
      </c>
      <c r="BF57" s="1" t="s">
        <v>108</v>
      </c>
      <c r="BG57" s="1" t="s">
        <v>55</v>
      </c>
      <c r="BH57" s="1" t="s">
        <v>56</v>
      </c>
      <c r="BI57" s="1" t="s">
        <v>51</v>
      </c>
      <c r="BJ57" s="1" t="s">
        <v>109</v>
      </c>
    </row>
    <row r="58" spans="2:62" x14ac:dyDescent="0.3">
      <c r="B58" s="9">
        <f t="shared" si="19"/>
        <v>54</v>
      </c>
      <c r="C58" s="9" t="str">
        <f t="shared" si="20"/>
        <v>YVR</v>
      </c>
      <c r="D58" s="9" t="str">
        <f t="shared" si="21"/>
        <v>2025-09-07</v>
      </c>
      <c r="E58" s="9" t="str">
        <f t="shared" si="22"/>
        <v>01477109012</v>
      </c>
      <c r="F58" s="9" t="str">
        <f t="shared" si="23"/>
        <v>PUS250145299</v>
      </c>
      <c r="G58" s="9" t="str">
        <f t="shared" si="24"/>
        <v>이미경</v>
      </c>
      <c r="H58" s="2" t="str">
        <f t="shared" si="25"/>
        <v>일반(목록배제,Normal-Manifest Exception)</v>
      </c>
      <c r="I58" s="28">
        <f t="shared" si="26"/>
        <v>83.96</v>
      </c>
      <c r="J58" s="2" t="str">
        <f t="shared" si="27"/>
        <v>KSC GLOBAL TRADING LTD</v>
      </c>
      <c r="K58" s="9">
        <f t="shared" si="28"/>
        <v>1</v>
      </c>
      <c r="L58" s="21">
        <f t="shared" si="29"/>
        <v>1</v>
      </c>
      <c r="M58" s="21">
        <f t="shared" si="30"/>
        <v>0.2</v>
      </c>
      <c r="N58" s="21">
        <f t="shared" si="31"/>
        <v>1</v>
      </c>
      <c r="O58" s="21">
        <f t="shared" si="32"/>
        <v>1</v>
      </c>
      <c r="P58" s="9" t="str">
        <f t="shared" si="33"/>
        <v>6094373016910</v>
      </c>
      <c r="Q58" s="22">
        <f t="shared" si="34"/>
        <v>8650</v>
      </c>
      <c r="R58" s="27">
        <f>VLOOKUP(H58,MAPPING!$B$3:$D$13,3,0)</f>
        <v>0</v>
      </c>
      <c r="S58" s="26">
        <f t="shared" si="35"/>
        <v>0</v>
      </c>
      <c r="T58" s="27">
        <v>0</v>
      </c>
      <c r="U58" s="27">
        <f>(IF(VLOOKUP(VLOOKUP(AP58,MAPPING!$B$15:$D$20,2,1),MAPPING!$C$15:$E$20,2,0)=7000,0,VLOOKUP(VLOOKUP(AP58,MAPPING!$B$15:$D$20,2,1),MAPPING!$C$15:$E$20,2,0)))</f>
        <v>0</v>
      </c>
      <c r="V58" s="27">
        <f>(K58*VLOOKUP(O58/K58,MAPPING!$B$22:$C$29,2,10))</f>
        <v>0</v>
      </c>
      <c r="W58" s="27">
        <v>0</v>
      </c>
      <c r="X58" s="124">
        <f t="shared" si="36"/>
        <v>0</v>
      </c>
      <c r="Y58" s="122"/>
      <c r="Z58" s="11">
        <f t="shared" si="18"/>
        <v>8650</v>
      </c>
      <c r="AA58" s="95"/>
      <c r="AC58" s="1" t="s">
        <v>373</v>
      </c>
      <c r="AD58" s="1" t="s">
        <v>96</v>
      </c>
      <c r="AE58" s="1" t="s">
        <v>374</v>
      </c>
      <c r="AF58" s="1" t="s">
        <v>465</v>
      </c>
      <c r="AG58" s="1" t="s">
        <v>466</v>
      </c>
      <c r="AH58" s="1" t="s">
        <v>467</v>
      </c>
      <c r="AI58" s="1" t="s">
        <v>468</v>
      </c>
      <c r="AJ58" s="1" t="s">
        <v>51</v>
      </c>
      <c r="AK58" s="6">
        <v>1</v>
      </c>
      <c r="AL58" s="7">
        <v>1</v>
      </c>
      <c r="AM58" s="7">
        <v>0.2</v>
      </c>
      <c r="AN58" s="7">
        <v>1</v>
      </c>
      <c r="AO58" s="1" t="s">
        <v>58</v>
      </c>
      <c r="AP58" s="7">
        <v>83.96</v>
      </c>
      <c r="AQ58" s="1" t="s">
        <v>53</v>
      </c>
      <c r="AR58" s="1" t="s">
        <v>53</v>
      </c>
      <c r="AS58" s="1" t="s">
        <v>53</v>
      </c>
      <c r="AT58" s="1" t="s">
        <v>53</v>
      </c>
      <c r="AU58" s="1" t="s">
        <v>53</v>
      </c>
      <c r="AV58" s="1" t="s">
        <v>110</v>
      </c>
      <c r="AW58" s="1" t="s">
        <v>105</v>
      </c>
      <c r="AX58" s="1" t="s">
        <v>105</v>
      </c>
      <c r="AY58" s="1" t="s">
        <v>51</v>
      </c>
      <c r="AZ58" s="1" t="s">
        <v>54</v>
      </c>
      <c r="BA58" s="1" t="s">
        <v>469</v>
      </c>
      <c r="BB58" s="1" t="s">
        <v>51</v>
      </c>
      <c r="BC58" s="1" t="s">
        <v>470</v>
      </c>
      <c r="BD58" s="1" t="s">
        <v>106</v>
      </c>
      <c r="BE58" s="1" t="s">
        <v>107</v>
      </c>
      <c r="BF58" s="1" t="s">
        <v>108</v>
      </c>
      <c r="BG58" s="1" t="s">
        <v>55</v>
      </c>
      <c r="BH58" s="1" t="s">
        <v>56</v>
      </c>
      <c r="BI58" s="1" t="s">
        <v>51</v>
      </c>
      <c r="BJ58" s="1" t="s">
        <v>109</v>
      </c>
    </row>
    <row r="59" spans="2:62" x14ac:dyDescent="0.3">
      <c r="B59" s="9">
        <f t="shared" si="19"/>
        <v>55</v>
      </c>
      <c r="C59" s="9" t="str">
        <f t="shared" si="20"/>
        <v>YVR</v>
      </c>
      <c r="D59" s="9" t="str">
        <f t="shared" si="21"/>
        <v>2025-09-07</v>
      </c>
      <c r="E59" s="9" t="str">
        <f t="shared" si="22"/>
        <v>01477109012</v>
      </c>
      <c r="F59" s="9" t="str">
        <f t="shared" si="23"/>
        <v>PUS250145303</v>
      </c>
      <c r="G59" s="9" t="str">
        <f t="shared" si="24"/>
        <v>고한덕</v>
      </c>
      <c r="H59" s="2" t="str">
        <f t="shared" si="25"/>
        <v>일반(목록배제,Normal-Manifest Exception)</v>
      </c>
      <c r="I59" s="28">
        <f t="shared" si="26"/>
        <v>37.979999999999997</v>
      </c>
      <c r="J59" s="2" t="str">
        <f t="shared" si="27"/>
        <v>KSC GLOBAL TRADING LTD</v>
      </c>
      <c r="K59" s="9">
        <f t="shared" si="28"/>
        <v>1</v>
      </c>
      <c r="L59" s="21">
        <f t="shared" si="29"/>
        <v>0.9</v>
      </c>
      <c r="M59" s="21">
        <f t="shared" si="30"/>
        <v>0.2</v>
      </c>
      <c r="N59" s="21">
        <f t="shared" si="31"/>
        <v>0.9</v>
      </c>
      <c r="O59" s="21">
        <f t="shared" si="32"/>
        <v>1</v>
      </c>
      <c r="P59" s="9" t="str">
        <f t="shared" si="33"/>
        <v>6094373016914</v>
      </c>
      <c r="Q59" s="22">
        <f t="shared" si="34"/>
        <v>8650</v>
      </c>
      <c r="R59" s="27">
        <f>VLOOKUP(H59,MAPPING!$B$3:$D$13,3,0)</f>
        <v>0</v>
      </c>
      <c r="S59" s="26">
        <f t="shared" si="35"/>
        <v>0</v>
      </c>
      <c r="T59" s="27">
        <v>0</v>
      </c>
      <c r="U59" s="27">
        <f>(IF(VLOOKUP(VLOOKUP(AP59,MAPPING!$B$15:$D$20,2,1),MAPPING!$C$15:$E$20,2,0)=7000,0,VLOOKUP(VLOOKUP(AP59,MAPPING!$B$15:$D$20,2,1),MAPPING!$C$15:$E$20,2,0)))</f>
        <v>0</v>
      </c>
      <c r="V59" s="27">
        <f>(K59*VLOOKUP(O59/K59,MAPPING!$B$22:$C$29,2,10))</f>
        <v>0</v>
      </c>
      <c r="W59" s="27">
        <v>0</v>
      </c>
      <c r="X59" s="124">
        <f t="shared" si="36"/>
        <v>0</v>
      </c>
      <c r="Y59" s="122"/>
      <c r="Z59" s="11">
        <f t="shared" si="18"/>
        <v>8650</v>
      </c>
      <c r="AA59" s="95"/>
      <c r="AC59" s="1" t="s">
        <v>373</v>
      </c>
      <c r="AD59" s="1" t="s">
        <v>96</v>
      </c>
      <c r="AE59" s="1" t="s">
        <v>374</v>
      </c>
      <c r="AF59" s="1" t="s">
        <v>471</v>
      </c>
      <c r="AG59" s="1" t="s">
        <v>472</v>
      </c>
      <c r="AH59" s="1" t="s">
        <v>473</v>
      </c>
      <c r="AI59" s="1" t="s">
        <v>474</v>
      </c>
      <c r="AJ59" s="1" t="s">
        <v>51</v>
      </c>
      <c r="AK59" s="6">
        <v>1</v>
      </c>
      <c r="AL59" s="7">
        <v>0.9</v>
      </c>
      <c r="AM59" s="7">
        <v>0.2</v>
      </c>
      <c r="AN59" s="7">
        <v>0.9</v>
      </c>
      <c r="AO59" s="1" t="s">
        <v>58</v>
      </c>
      <c r="AP59" s="7">
        <v>37.979999999999997</v>
      </c>
      <c r="AQ59" s="1" t="s">
        <v>53</v>
      </c>
      <c r="AR59" s="1" t="s">
        <v>53</v>
      </c>
      <c r="AS59" s="1" t="s">
        <v>53</v>
      </c>
      <c r="AT59" s="1" t="s">
        <v>53</v>
      </c>
      <c r="AU59" s="1" t="s">
        <v>53</v>
      </c>
      <c r="AV59" s="1" t="s">
        <v>110</v>
      </c>
      <c r="AW59" s="1" t="s">
        <v>105</v>
      </c>
      <c r="AX59" s="1" t="s">
        <v>105</v>
      </c>
      <c r="AY59" s="1" t="s">
        <v>51</v>
      </c>
      <c r="AZ59" s="1" t="s">
        <v>54</v>
      </c>
      <c r="BA59" s="1" t="s">
        <v>475</v>
      </c>
      <c r="BB59" s="1" t="s">
        <v>51</v>
      </c>
      <c r="BC59" s="1" t="s">
        <v>476</v>
      </c>
      <c r="BD59" s="1" t="s">
        <v>106</v>
      </c>
      <c r="BE59" s="1" t="s">
        <v>107</v>
      </c>
      <c r="BF59" s="1" t="s">
        <v>108</v>
      </c>
      <c r="BG59" s="1" t="s">
        <v>55</v>
      </c>
      <c r="BH59" s="1" t="s">
        <v>56</v>
      </c>
      <c r="BI59" s="1" t="s">
        <v>51</v>
      </c>
      <c r="BJ59" s="1" t="s">
        <v>109</v>
      </c>
    </row>
    <row r="60" spans="2:62" x14ac:dyDescent="0.3">
      <c r="B60" s="9">
        <f t="shared" si="19"/>
        <v>56</v>
      </c>
      <c r="C60" s="9" t="str">
        <f t="shared" si="20"/>
        <v>YVR</v>
      </c>
      <c r="D60" s="9" t="str">
        <f t="shared" si="21"/>
        <v>2025-09-07</v>
      </c>
      <c r="E60" s="9" t="str">
        <f t="shared" si="22"/>
        <v>01477109012</v>
      </c>
      <c r="F60" s="9" t="str">
        <f t="shared" si="23"/>
        <v>PUS250145301</v>
      </c>
      <c r="G60" s="9" t="str">
        <f t="shared" si="24"/>
        <v>황승재</v>
      </c>
      <c r="H60" s="2" t="str">
        <f t="shared" si="25"/>
        <v>일반(목록배제,Normal-Manifest Exception)</v>
      </c>
      <c r="I60" s="28">
        <f t="shared" si="26"/>
        <v>41.98</v>
      </c>
      <c r="J60" s="2" t="str">
        <f t="shared" si="27"/>
        <v>KSC GLOBAL TRADING LTD</v>
      </c>
      <c r="K60" s="9">
        <f t="shared" si="28"/>
        <v>1</v>
      </c>
      <c r="L60" s="21">
        <f t="shared" si="29"/>
        <v>0.5</v>
      </c>
      <c r="M60" s="21">
        <f t="shared" si="30"/>
        <v>0.2</v>
      </c>
      <c r="N60" s="21">
        <f t="shared" si="31"/>
        <v>0.5</v>
      </c>
      <c r="O60" s="21">
        <f t="shared" si="32"/>
        <v>0.5</v>
      </c>
      <c r="P60" s="9" t="str">
        <f t="shared" si="33"/>
        <v>6094373016912</v>
      </c>
      <c r="Q60" s="22">
        <f t="shared" si="34"/>
        <v>6650</v>
      </c>
      <c r="R60" s="27">
        <f>VLOOKUP(H60,MAPPING!$B$3:$D$13,3,0)</f>
        <v>0</v>
      </c>
      <c r="S60" s="26">
        <f t="shared" si="35"/>
        <v>0</v>
      </c>
      <c r="T60" s="27">
        <v>0</v>
      </c>
      <c r="U60" s="27">
        <f>(IF(VLOOKUP(VLOOKUP(AP60,MAPPING!$B$15:$D$20,2,1),MAPPING!$C$15:$E$20,2,0)=7000,0,VLOOKUP(VLOOKUP(AP60,MAPPING!$B$15:$D$20,2,1),MAPPING!$C$15:$E$20,2,0)))</f>
        <v>0</v>
      </c>
      <c r="V60" s="27">
        <f>(K60*VLOOKUP(O60/K60,MAPPING!$B$22:$C$29,2,10))</f>
        <v>0</v>
      </c>
      <c r="W60" s="27">
        <v>0</v>
      </c>
      <c r="X60" s="124">
        <f t="shared" si="36"/>
        <v>0</v>
      </c>
      <c r="Y60" s="122"/>
      <c r="Z60" s="11">
        <f t="shared" si="18"/>
        <v>6650</v>
      </c>
      <c r="AA60" s="95"/>
      <c r="AC60" s="1" t="s">
        <v>373</v>
      </c>
      <c r="AD60" s="1" t="s">
        <v>96</v>
      </c>
      <c r="AE60" s="1" t="s">
        <v>374</v>
      </c>
      <c r="AF60" s="1" t="s">
        <v>477</v>
      </c>
      <c r="AG60" s="1" t="s">
        <v>478</v>
      </c>
      <c r="AH60" s="1" t="s">
        <v>479</v>
      </c>
      <c r="AI60" s="1" t="s">
        <v>480</v>
      </c>
      <c r="AJ60" s="1" t="s">
        <v>51</v>
      </c>
      <c r="AK60" s="6">
        <v>1</v>
      </c>
      <c r="AL60" s="7">
        <v>0.5</v>
      </c>
      <c r="AM60" s="7">
        <v>0.2</v>
      </c>
      <c r="AN60" s="7">
        <v>0.5</v>
      </c>
      <c r="AO60" s="1" t="s">
        <v>58</v>
      </c>
      <c r="AP60" s="7">
        <v>41.98</v>
      </c>
      <c r="AQ60" s="1" t="s">
        <v>53</v>
      </c>
      <c r="AR60" s="1" t="s">
        <v>53</v>
      </c>
      <c r="AS60" s="1" t="s">
        <v>53</v>
      </c>
      <c r="AT60" s="1" t="s">
        <v>53</v>
      </c>
      <c r="AU60" s="1" t="s">
        <v>53</v>
      </c>
      <c r="AV60" s="1" t="s">
        <v>110</v>
      </c>
      <c r="AW60" s="1" t="s">
        <v>105</v>
      </c>
      <c r="AX60" s="1" t="s">
        <v>105</v>
      </c>
      <c r="AY60" s="1" t="s">
        <v>51</v>
      </c>
      <c r="AZ60" s="1" t="s">
        <v>54</v>
      </c>
      <c r="BA60" s="1" t="s">
        <v>481</v>
      </c>
      <c r="BB60" s="1" t="s">
        <v>51</v>
      </c>
      <c r="BC60" s="1" t="s">
        <v>482</v>
      </c>
      <c r="BD60" s="1" t="s">
        <v>106</v>
      </c>
      <c r="BE60" s="1" t="s">
        <v>107</v>
      </c>
      <c r="BF60" s="1" t="s">
        <v>108</v>
      </c>
      <c r="BG60" s="1" t="s">
        <v>55</v>
      </c>
      <c r="BH60" s="1" t="s">
        <v>56</v>
      </c>
      <c r="BI60" s="1" t="s">
        <v>51</v>
      </c>
      <c r="BJ60" s="1" t="s">
        <v>109</v>
      </c>
    </row>
    <row r="61" spans="2:62" x14ac:dyDescent="0.3">
      <c r="B61" s="9">
        <f t="shared" si="19"/>
        <v>57</v>
      </c>
      <c r="C61" s="9" t="str">
        <f t="shared" si="20"/>
        <v>YVR</v>
      </c>
      <c r="D61" s="9" t="str">
        <f t="shared" si="21"/>
        <v>2025-09-07</v>
      </c>
      <c r="E61" s="9" t="str">
        <f t="shared" si="22"/>
        <v>01477109012</v>
      </c>
      <c r="F61" s="9" t="str">
        <f t="shared" si="23"/>
        <v>PUS250145318</v>
      </c>
      <c r="G61" s="9" t="str">
        <f t="shared" si="24"/>
        <v>장근용</v>
      </c>
      <c r="H61" s="2" t="str">
        <f t="shared" si="25"/>
        <v>일반(목록배제,Normal-Manifest Exception)</v>
      </c>
      <c r="I61" s="28">
        <f t="shared" si="26"/>
        <v>11.99</v>
      </c>
      <c r="J61" s="2" t="str">
        <f t="shared" si="27"/>
        <v>KSC GLOBAL TRADING LTD</v>
      </c>
      <c r="K61" s="9">
        <f t="shared" si="28"/>
        <v>1</v>
      </c>
      <c r="L61" s="21">
        <f t="shared" si="29"/>
        <v>1.5</v>
      </c>
      <c r="M61" s="21">
        <f t="shared" si="30"/>
        <v>0.2</v>
      </c>
      <c r="N61" s="21">
        <f t="shared" si="31"/>
        <v>1.5</v>
      </c>
      <c r="O61" s="21">
        <f t="shared" si="32"/>
        <v>1.5</v>
      </c>
      <c r="P61" s="9" t="str">
        <f t="shared" si="33"/>
        <v>6094373016929</v>
      </c>
      <c r="Q61" s="22">
        <f t="shared" si="34"/>
        <v>10650</v>
      </c>
      <c r="R61" s="27">
        <f>VLOOKUP(H61,MAPPING!$B$3:$D$13,3,0)</f>
        <v>0</v>
      </c>
      <c r="S61" s="26">
        <f t="shared" si="35"/>
        <v>0</v>
      </c>
      <c r="T61" s="27">
        <v>0</v>
      </c>
      <c r="U61" s="27">
        <f>(IF(VLOOKUP(VLOOKUP(AP61,MAPPING!$B$15:$D$20,2,1),MAPPING!$C$15:$E$20,2,0)=7000,0,VLOOKUP(VLOOKUP(AP61,MAPPING!$B$15:$D$20,2,1),MAPPING!$C$15:$E$20,2,0)))</f>
        <v>0</v>
      </c>
      <c r="V61" s="27">
        <f>(K61*VLOOKUP(O61/K61,MAPPING!$B$22:$C$29,2,10))</f>
        <v>0</v>
      </c>
      <c r="W61" s="27">
        <v>0</v>
      </c>
      <c r="X61" s="124">
        <f t="shared" si="36"/>
        <v>0</v>
      </c>
      <c r="Y61" s="122"/>
      <c r="Z61" s="11">
        <f t="shared" si="18"/>
        <v>10650</v>
      </c>
      <c r="AA61" s="95"/>
      <c r="AC61" s="1" t="s">
        <v>373</v>
      </c>
      <c r="AD61" s="1" t="s">
        <v>96</v>
      </c>
      <c r="AE61" s="1" t="s">
        <v>374</v>
      </c>
      <c r="AF61" s="1" t="s">
        <v>483</v>
      </c>
      <c r="AG61" s="1" t="s">
        <v>484</v>
      </c>
      <c r="AH61" s="1" t="s">
        <v>485</v>
      </c>
      <c r="AI61" s="1" t="s">
        <v>132</v>
      </c>
      <c r="AJ61" s="1" t="s">
        <v>51</v>
      </c>
      <c r="AK61" s="6">
        <v>1</v>
      </c>
      <c r="AL61" s="7">
        <v>1.5</v>
      </c>
      <c r="AM61" s="7">
        <v>0.2</v>
      </c>
      <c r="AN61" s="7">
        <v>1.5</v>
      </c>
      <c r="AO61" s="1" t="s">
        <v>58</v>
      </c>
      <c r="AP61" s="7">
        <v>11.99</v>
      </c>
      <c r="AQ61" s="1" t="s">
        <v>53</v>
      </c>
      <c r="AR61" s="1" t="s">
        <v>53</v>
      </c>
      <c r="AS61" s="1" t="s">
        <v>53</v>
      </c>
      <c r="AT61" s="1" t="s">
        <v>53</v>
      </c>
      <c r="AU61" s="1" t="s">
        <v>53</v>
      </c>
      <c r="AV61" s="1" t="s">
        <v>110</v>
      </c>
      <c r="AW61" s="1" t="s">
        <v>105</v>
      </c>
      <c r="AX61" s="1" t="s">
        <v>105</v>
      </c>
      <c r="AY61" s="1" t="s">
        <v>51</v>
      </c>
      <c r="AZ61" s="1" t="s">
        <v>54</v>
      </c>
      <c r="BA61" s="1" t="s">
        <v>486</v>
      </c>
      <c r="BB61" s="1" t="s">
        <v>51</v>
      </c>
      <c r="BC61" s="1" t="s">
        <v>487</v>
      </c>
      <c r="BD61" s="1" t="s">
        <v>106</v>
      </c>
      <c r="BE61" s="1" t="s">
        <v>107</v>
      </c>
      <c r="BF61" s="1" t="s">
        <v>108</v>
      </c>
      <c r="BG61" s="1" t="s">
        <v>55</v>
      </c>
      <c r="BH61" s="1" t="s">
        <v>56</v>
      </c>
      <c r="BI61" s="1" t="s">
        <v>51</v>
      </c>
      <c r="BJ61" s="1" t="s">
        <v>109</v>
      </c>
    </row>
    <row r="62" spans="2:62" x14ac:dyDescent="0.3">
      <c r="B62" s="9">
        <f t="shared" si="19"/>
        <v>58</v>
      </c>
      <c r="C62" s="9" t="str">
        <f t="shared" si="20"/>
        <v>YVR</v>
      </c>
      <c r="D62" s="9" t="str">
        <f t="shared" si="21"/>
        <v>2025-09-07</v>
      </c>
      <c r="E62" s="9" t="str">
        <f t="shared" si="22"/>
        <v>01477109012</v>
      </c>
      <c r="F62" s="9" t="str">
        <f t="shared" si="23"/>
        <v>PUS250145320</v>
      </c>
      <c r="G62" s="9" t="str">
        <f t="shared" si="24"/>
        <v>진현희</v>
      </c>
      <c r="H62" s="2" t="str">
        <f t="shared" si="25"/>
        <v>일반(목록배제,Normal-Manifest Exception)</v>
      </c>
      <c r="I62" s="28">
        <f t="shared" si="26"/>
        <v>20.99</v>
      </c>
      <c r="J62" s="2" t="str">
        <f t="shared" si="27"/>
        <v>KSC GLOBAL TRADING LTD</v>
      </c>
      <c r="K62" s="9">
        <f t="shared" si="28"/>
        <v>1</v>
      </c>
      <c r="L62" s="21">
        <f t="shared" si="29"/>
        <v>0.5</v>
      </c>
      <c r="M62" s="21">
        <f t="shared" si="30"/>
        <v>0.2</v>
      </c>
      <c r="N62" s="21">
        <f t="shared" si="31"/>
        <v>0.5</v>
      </c>
      <c r="O62" s="21">
        <f t="shared" si="32"/>
        <v>0.5</v>
      </c>
      <c r="P62" s="9" t="str">
        <f t="shared" si="33"/>
        <v>6094373016931</v>
      </c>
      <c r="Q62" s="22">
        <f t="shared" si="34"/>
        <v>6650</v>
      </c>
      <c r="R62" s="27">
        <f>VLOOKUP(H62,MAPPING!$B$3:$D$13,3,0)</f>
        <v>0</v>
      </c>
      <c r="S62" s="26">
        <f t="shared" si="35"/>
        <v>0</v>
      </c>
      <c r="T62" s="27">
        <v>0</v>
      </c>
      <c r="U62" s="27">
        <f>(IF(VLOOKUP(VLOOKUP(AP62,MAPPING!$B$15:$D$20,2,1),MAPPING!$C$15:$E$20,2,0)=7000,0,VLOOKUP(VLOOKUP(AP62,MAPPING!$B$15:$D$20,2,1),MAPPING!$C$15:$E$20,2,0)))</f>
        <v>0</v>
      </c>
      <c r="V62" s="27">
        <f>(K62*VLOOKUP(O62/K62,MAPPING!$B$22:$C$29,2,10))</f>
        <v>0</v>
      </c>
      <c r="W62" s="27">
        <v>0</v>
      </c>
      <c r="X62" s="124">
        <f t="shared" si="36"/>
        <v>0</v>
      </c>
      <c r="Y62" s="122"/>
      <c r="Z62" s="11">
        <f t="shared" si="18"/>
        <v>6650</v>
      </c>
      <c r="AA62" s="95"/>
      <c r="AC62" s="1" t="s">
        <v>373</v>
      </c>
      <c r="AD62" s="1" t="s">
        <v>96</v>
      </c>
      <c r="AE62" s="1" t="s">
        <v>374</v>
      </c>
      <c r="AF62" s="1" t="s">
        <v>488</v>
      </c>
      <c r="AG62" s="1" t="s">
        <v>489</v>
      </c>
      <c r="AH62" s="1" t="s">
        <v>490</v>
      </c>
      <c r="AI62" s="1" t="s">
        <v>491</v>
      </c>
      <c r="AJ62" s="1" t="s">
        <v>51</v>
      </c>
      <c r="AK62" s="6">
        <v>1</v>
      </c>
      <c r="AL62" s="7">
        <v>0.5</v>
      </c>
      <c r="AM62" s="7">
        <v>0.2</v>
      </c>
      <c r="AN62" s="7">
        <v>0.5</v>
      </c>
      <c r="AO62" s="1" t="s">
        <v>58</v>
      </c>
      <c r="AP62" s="7">
        <v>20.99</v>
      </c>
      <c r="AQ62" s="1" t="s">
        <v>53</v>
      </c>
      <c r="AR62" s="1" t="s">
        <v>53</v>
      </c>
      <c r="AS62" s="1" t="s">
        <v>53</v>
      </c>
      <c r="AT62" s="1" t="s">
        <v>53</v>
      </c>
      <c r="AU62" s="1" t="s">
        <v>53</v>
      </c>
      <c r="AV62" s="1" t="s">
        <v>110</v>
      </c>
      <c r="AW62" s="1" t="s">
        <v>105</v>
      </c>
      <c r="AX62" s="1" t="s">
        <v>105</v>
      </c>
      <c r="AY62" s="1" t="s">
        <v>51</v>
      </c>
      <c r="AZ62" s="1" t="s">
        <v>54</v>
      </c>
      <c r="BA62" s="1" t="s">
        <v>492</v>
      </c>
      <c r="BB62" s="1" t="s">
        <v>51</v>
      </c>
      <c r="BC62" s="1" t="s">
        <v>493</v>
      </c>
      <c r="BD62" s="1" t="s">
        <v>106</v>
      </c>
      <c r="BE62" s="1" t="s">
        <v>107</v>
      </c>
      <c r="BF62" s="1" t="s">
        <v>108</v>
      </c>
      <c r="BG62" s="1" t="s">
        <v>55</v>
      </c>
      <c r="BH62" s="1" t="s">
        <v>56</v>
      </c>
      <c r="BI62" s="1" t="s">
        <v>51</v>
      </c>
      <c r="BJ62" s="1" t="s">
        <v>109</v>
      </c>
    </row>
    <row r="63" spans="2:62" x14ac:dyDescent="0.3">
      <c r="B63" s="9">
        <f t="shared" si="19"/>
        <v>59</v>
      </c>
      <c r="C63" s="9" t="str">
        <f t="shared" si="20"/>
        <v>YVR</v>
      </c>
      <c r="D63" s="9" t="str">
        <f t="shared" si="21"/>
        <v>2025-09-07</v>
      </c>
      <c r="E63" s="9" t="str">
        <f t="shared" si="22"/>
        <v>01477109012</v>
      </c>
      <c r="F63" s="9" t="str">
        <f t="shared" si="23"/>
        <v>PUS250145306</v>
      </c>
      <c r="G63" s="9" t="str">
        <f t="shared" si="24"/>
        <v>김지현</v>
      </c>
      <c r="H63" s="2" t="str">
        <f t="shared" si="25"/>
        <v>일반(목록배제,Normal-Manifest Exception)</v>
      </c>
      <c r="I63" s="28">
        <f t="shared" si="26"/>
        <v>59.95</v>
      </c>
      <c r="J63" s="2" t="str">
        <f t="shared" si="27"/>
        <v>KSC GLOBAL TRADING LTD</v>
      </c>
      <c r="K63" s="9">
        <f t="shared" si="28"/>
        <v>1</v>
      </c>
      <c r="L63" s="21">
        <f t="shared" si="29"/>
        <v>5.5</v>
      </c>
      <c r="M63" s="21">
        <f t="shared" si="30"/>
        <v>0.2</v>
      </c>
      <c r="N63" s="21">
        <f t="shared" si="31"/>
        <v>5.5</v>
      </c>
      <c r="O63" s="21">
        <f t="shared" si="32"/>
        <v>5.5</v>
      </c>
      <c r="P63" s="9" t="str">
        <f t="shared" si="33"/>
        <v>6094373016917</v>
      </c>
      <c r="Q63" s="22">
        <f t="shared" si="34"/>
        <v>26650</v>
      </c>
      <c r="R63" s="27">
        <f>VLOOKUP(H63,MAPPING!$B$3:$D$13,3,0)</f>
        <v>0</v>
      </c>
      <c r="S63" s="26">
        <f t="shared" si="35"/>
        <v>0</v>
      </c>
      <c r="T63" s="27">
        <v>0</v>
      </c>
      <c r="U63" s="27">
        <f>(IF(VLOOKUP(VLOOKUP(AP63,MAPPING!$B$15:$D$20,2,1),MAPPING!$C$15:$E$20,2,0)=7000,0,VLOOKUP(VLOOKUP(AP63,MAPPING!$B$15:$D$20,2,1),MAPPING!$C$15:$E$20,2,0)))</f>
        <v>0</v>
      </c>
      <c r="V63" s="27">
        <f>(K63*VLOOKUP(O63/K63,MAPPING!$B$22:$C$29,2,10))</f>
        <v>1200</v>
      </c>
      <c r="W63" s="27">
        <v>0</v>
      </c>
      <c r="X63" s="124">
        <f t="shared" si="36"/>
        <v>0</v>
      </c>
      <c r="Y63" s="122"/>
      <c r="Z63" s="11">
        <f t="shared" si="18"/>
        <v>27850</v>
      </c>
      <c r="AA63" s="95"/>
      <c r="AC63" s="1" t="s">
        <v>373</v>
      </c>
      <c r="AD63" s="1" t="s">
        <v>96</v>
      </c>
      <c r="AE63" s="1" t="s">
        <v>374</v>
      </c>
      <c r="AF63" s="1" t="s">
        <v>494</v>
      </c>
      <c r="AG63" s="1" t="s">
        <v>495</v>
      </c>
      <c r="AH63" s="1" t="s">
        <v>496</v>
      </c>
      <c r="AI63" s="1" t="s">
        <v>497</v>
      </c>
      <c r="AJ63" s="1" t="s">
        <v>51</v>
      </c>
      <c r="AK63" s="6">
        <v>1</v>
      </c>
      <c r="AL63" s="7">
        <v>5.5</v>
      </c>
      <c r="AM63" s="7">
        <v>0.2</v>
      </c>
      <c r="AN63" s="7">
        <v>5.5</v>
      </c>
      <c r="AO63" s="1" t="s">
        <v>58</v>
      </c>
      <c r="AP63" s="7">
        <v>59.95</v>
      </c>
      <c r="AQ63" s="1" t="s">
        <v>53</v>
      </c>
      <c r="AR63" s="1" t="s">
        <v>53</v>
      </c>
      <c r="AS63" s="1" t="s">
        <v>53</v>
      </c>
      <c r="AT63" s="1" t="s">
        <v>53</v>
      </c>
      <c r="AU63" s="1" t="s">
        <v>53</v>
      </c>
      <c r="AV63" s="1" t="s">
        <v>110</v>
      </c>
      <c r="AW63" s="1" t="s">
        <v>105</v>
      </c>
      <c r="AX63" s="1" t="s">
        <v>105</v>
      </c>
      <c r="AY63" s="1" t="s">
        <v>51</v>
      </c>
      <c r="AZ63" s="1" t="s">
        <v>54</v>
      </c>
      <c r="BA63" s="1" t="s">
        <v>498</v>
      </c>
      <c r="BB63" s="1" t="s">
        <v>51</v>
      </c>
      <c r="BC63" s="1" t="s">
        <v>499</v>
      </c>
      <c r="BD63" s="1" t="s">
        <v>106</v>
      </c>
      <c r="BE63" s="1" t="s">
        <v>107</v>
      </c>
      <c r="BF63" s="1" t="s">
        <v>108</v>
      </c>
      <c r="BG63" s="1" t="s">
        <v>55</v>
      </c>
      <c r="BH63" s="1" t="s">
        <v>56</v>
      </c>
      <c r="BI63" s="1" t="s">
        <v>51</v>
      </c>
      <c r="BJ63" s="1" t="s">
        <v>109</v>
      </c>
    </row>
    <row r="64" spans="2:62" x14ac:dyDescent="0.3">
      <c r="B64" s="9">
        <f t="shared" si="19"/>
        <v>60</v>
      </c>
      <c r="C64" s="9" t="str">
        <f t="shared" si="20"/>
        <v>YVR</v>
      </c>
      <c r="D64" s="9" t="str">
        <f t="shared" si="21"/>
        <v>2025-09-07</v>
      </c>
      <c r="E64" s="9" t="str">
        <f t="shared" si="22"/>
        <v>01477109012</v>
      </c>
      <c r="F64" s="9" t="str">
        <f t="shared" si="23"/>
        <v>PUS250145302</v>
      </c>
      <c r="G64" s="9" t="str">
        <f t="shared" si="24"/>
        <v>강영숙</v>
      </c>
      <c r="H64" s="2" t="str">
        <f t="shared" si="25"/>
        <v>일반(목록배제,Normal-Manifest Exception)</v>
      </c>
      <c r="I64" s="28">
        <f t="shared" si="26"/>
        <v>35.97</v>
      </c>
      <c r="J64" s="2" t="str">
        <f t="shared" si="27"/>
        <v>KSC GLOBAL TRADING LTD</v>
      </c>
      <c r="K64" s="9">
        <f t="shared" si="28"/>
        <v>1</v>
      </c>
      <c r="L64" s="21">
        <f t="shared" si="29"/>
        <v>3</v>
      </c>
      <c r="M64" s="21">
        <f t="shared" si="30"/>
        <v>0.2</v>
      </c>
      <c r="N64" s="21">
        <f t="shared" si="31"/>
        <v>3</v>
      </c>
      <c r="O64" s="21">
        <f t="shared" si="32"/>
        <v>3</v>
      </c>
      <c r="P64" s="9" t="str">
        <f t="shared" si="33"/>
        <v>6094373016913</v>
      </c>
      <c r="Q64" s="22">
        <f t="shared" si="34"/>
        <v>16650</v>
      </c>
      <c r="R64" s="27">
        <f>VLOOKUP(H64,MAPPING!$B$3:$D$13,3,0)</f>
        <v>0</v>
      </c>
      <c r="S64" s="26">
        <f t="shared" si="35"/>
        <v>0</v>
      </c>
      <c r="T64" s="27">
        <v>0</v>
      </c>
      <c r="U64" s="27">
        <f>(IF(VLOOKUP(VLOOKUP(AP64,MAPPING!$B$15:$D$20,2,1),MAPPING!$C$15:$E$20,2,0)=7000,0,VLOOKUP(VLOOKUP(AP64,MAPPING!$B$15:$D$20,2,1),MAPPING!$C$15:$E$20,2,0)))</f>
        <v>0</v>
      </c>
      <c r="V64" s="27">
        <f>(K64*VLOOKUP(O64/K64,MAPPING!$B$22:$C$29,2,10))</f>
        <v>600</v>
      </c>
      <c r="W64" s="27">
        <v>0</v>
      </c>
      <c r="X64" s="124">
        <f t="shared" si="36"/>
        <v>0</v>
      </c>
      <c r="Y64" s="122"/>
      <c r="Z64" s="11">
        <f t="shared" si="18"/>
        <v>17250</v>
      </c>
      <c r="AA64" s="95"/>
      <c r="AC64" s="1" t="s">
        <v>373</v>
      </c>
      <c r="AD64" s="1" t="s">
        <v>96</v>
      </c>
      <c r="AE64" s="1" t="s">
        <v>374</v>
      </c>
      <c r="AF64" s="1" t="s">
        <v>500</v>
      </c>
      <c r="AG64" s="1" t="s">
        <v>501</v>
      </c>
      <c r="AH64" s="1" t="s">
        <v>502</v>
      </c>
      <c r="AI64" s="1" t="s">
        <v>503</v>
      </c>
      <c r="AJ64" s="1" t="s">
        <v>51</v>
      </c>
      <c r="AK64" s="6">
        <v>1</v>
      </c>
      <c r="AL64" s="7">
        <v>3</v>
      </c>
      <c r="AM64" s="7">
        <v>0.2</v>
      </c>
      <c r="AN64" s="7">
        <v>3</v>
      </c>
      <c r="AO64" s="1" t="s">
        <v>58</v>
      </c>
      <c r="AP64" s="7">
        <v>35.97</v>
      </c>
      <c r="AQ64" s="1" t="s">
        <v>53</v>
      </c>
      <c r="AR64" s="1" t="s">
        <v>53</v>
      </c>
      <c r="AS64" s="1" t="s">
        <v>53</v>
      </c>
      <c r="AT64" s="1" t="s">
        <v>53</v>
      </c>
      <c r="AU64" s="1" t="s">
        <v>53</v>
      </c>
      <c r="AV64" s="1" t="s">
        <v>110</v>
      </c>
      <c r="AW64" s="1" t="s">
        <v>105</v>
      </c>
      <c r="AX64" s="1" t="s">
        <v>105</v>
      </c>
      <c r="AY64" s="1" t="s">
        <v>51</v>
      </c>
      <c r="AZ64" s="1" t="s">
        <v>54</v>
      </c>
      <c r="BA64" s="1" t="s">
        <v>504</v>
      </c>
      <c r="BB64" s="1" t="s">
        <v>51</v>
      </c>
      <c r="BC64" s="1" t="s">
        <v>505</v>
      </c>
      <c r="BD64" s="1" t="s">
        <v>106</v>
      </c>
      <c r="BE64" s="1" t="s">
        <v>107</v>
      </c>
      <c r="BF64" s="1" t="s">
        <v>108</v>
      </c>
      <c r="BG64" s="1" t="s">
        <v>55</v>
      </c>
      <c r="BH64" s="1" t="s">
        <v>56</v>
      </c>
      <c r="BI64" s="1" t="s">
        <v>51</v>
      </c>
      <c r="BJ64" s="1" t="s">
        <v>109</v>
      </c>
    </row>
    <row r="65" spans="2:62" x14ac:dyDescent="0.3">
      <c r="B65" s="9">
        <f t="shared" si="19"/>
        <v>61</v>
      </c>
      <c r="C65" s="9" t="str">
        <f t="shared" si="20"/>
        <v>YVR</v>
      </c>
      <c r="D65" s="9" t="str">
        <f t="shared" si="21"/>
        <v>2025-09-07</v>
      </c>
      <c r="E65" s="9" t="str">
        <f t="shared" si="22"/>
        <v>01477109012</v>
      </c>
      <c r="F65" s="9" t="str">
        <f t="shared" si="23"/>
        <v>PUS250145304</v>
      </c>
      <c r="G65" s="9" t="str">
        <f t="shared" si="24"/>
        <v>김경호</v>
      </c>
      <c r="H65" s="2" t="str">
        <f t="shared" si="25"/>
        <v>일반(목록배제,Normal-Manifest Exception)</v>
      </c>
      <c r="I65" s="28">
        <f t="shared" si="26"/>
        <v>59.95</v>
      </c>
      <c r="J65" s="2" t="str">
        <f t="shared" si="27"/>
        <v>KSC GLOBAL TRADING LTD</v>
      </c>
      <c r="K65" s="9">
        <f t="shared" si="28"/>
        <v>1</v>
      </c>
      <c r="L65" s="21">
        <f t="shared" si="29"/>
        <v>5.5</v>
      </c>
      <c r="M65" s="21">
        <f t="shared" si="30"/>
        <v>0.2</v>
      </c>
      <c r="N65" s="21">
        <f t="shared" si="31"/>
        <v>5.5</v>
      </c>
      <c r="O65" s="21">
        <f t="shared" si="32"/>
        <v>5.5</v>
      </c>
      <c r="P65" s="9" t="str">
        <f t="shared" si="33"/>
        <v>6094373016915</v>
      </c>
      <c r="Q65" s="22">
        <f t="shared" si="34"/>
        <v>26650</v>
      </c>
      <c r="R65" s="27">
        <f>VLOOKUP(H65,MAPPING!$B$3:$D$13,3,0)</f>
        <v>0</v>
      </c>
      <c r="S65" s="26">
        <f t="shared" si="35"/>
        <v>0</v>
      </c>
      <c r="T65" s="27">
        <v>0</v>
      </c>
      <c r="U65" s="27">
        <f>(IF(VLOOKUP(VLOOKUP(AP65,MAPPING!$B$15:$D$20,2,1),MAPPING!$C$15:$E$20,2,0)=7000,0,VLOOKUP(VLOOKUP(AP65,MAPPING!$B$15:$D$20,2,1),MAPPING!$C$15:$E$20,2,0)))</f>
        <v>0</v>
      </c>
      <c r="V65" s="27">
        <f>(K65*VLOOKUP(O65/K65,MAPPING!$B$22:$C$29,2,10))</f>
        <v>1200</v>
      </c>
      <c r="W65" s="27">
        <v>0</v>
      </c>
      <c r="X65" s="124">
        <f t="shared" si="36"/>
        <v>0</v>
      </c>
      <c r="Y65" s="122"/>
      <c r="Z65" s="11">
        <f t="shared" si="18"/>
        <v>27850</v>
      </c>
      <c r="AA65" s="95"/>
      <c r="AC65" s="1" t="s">
        <v>373</v>
      </c>
      <c r="AD65" s="1" t="s">
        <v>96</v>
      </c>
      <c r="AE65" s="1" t="s">
        <v>374</v>
      </c>
      <c r="AF65" s="1" t="s">
        <v>506</v>
      </c>
      <c r="AG65" s="1" t="s">
        <v>507</v>
      </c>
      <c r="AH65" s="1" t="s">
        <v>508</v>
      </c>
      <c r="AI65" s="1" t="s">
        <v>509</v>
      </c>
      <c r="AJ65" s="1" t="s">
        <v>51</v>
      </c>
      <c r="AK65" s="6">
        <v>1</v>
      </c>
      <c r="AL65" s="7">
        <v>5.5</v>
      </c>
      <c r="AM65" s="7">
        <v>0.2</v>
      </c>
      <c r="AN65" s="7">
        <v>5.5</v>
      </c>
      <c r="AO65" s="1" t="s">
        <v>58</v>
      </c>
      <c r="AP65" s="7">
        <v>59.95</v>
      </c>
      <c r="AQ65" s="1" t="s">
        <v>53</v>
      </c>
      <c r="AR65" s="1" t="s">
        <v>53</v>
      </c>
      <c r="AS65" s="1" t="s">
        <v>53</v>
      </c>
      <c r="AT65" s="1" t="s">
        <v>53</v>
      </c>
      <c r="AU65" s="1" t="s">
        <v>53</v>
      </c>
      <c r="AV65" s="1" t="s">
        <v>110</v>
      </c>
      <c r="AW65" s="1" t="s">
        <v>105</v>
      </c>
      <c r="AX65" s="1" t="s">
        <v>105</v>
      </c>
      <c r="AY65" s="1" t="s">
        <v>51</v>
      </c>
      <c r="AZ65" s="1" t="s">
        <v>54</v>
      </c>
      <c r="BA65" s="1" t="s">
        <v>510</v>
      </c>
      <c r="BB65" s="1" t="s">
        <v>51</v>
      </c>
      <c r="BC65" s="1" t="s">
        <v>511</v>
      </c>
      <c r="BD65" s="1" t="s">
        <v>106</v>
      </c>
      <c r="BE65" s="1" t="s">
        <v>107</v>
      </c>
      <c r="BF65" s="1" t="s">
        <v>108</v>
      </c>
      <c r="BG65" s="1" t="s">
        <v>55</v>
      </c>
      <c r="BH65" s="1" t="s">
        <v>56</v>
      </c>
      <c r="BI65" s="1" t="s">
        <v>51</v>
      </c>
      <c r="BJ65" s="1" t="s">
        <v>109</v>
      </c>
    </row>
    <row r="66" spans="2:62" x14ac:dyDescent="0.3">
      <c r="B66" s="9">
        <f t="shared" si="19"/>
        <v>62</v>
      </c>
      <c r="C66" s="9" t="str">
        <f t="shared" si="20"/>
        <v>YVR</v>
      </c>
      <c r="D66" s="9" t="str">
        <f t="shared" si="21"/>
        <v>2025-09-07</v>
      </c>
      <c r="E66" s="9" t="str">
        <f t="shared" si="22"/>
        <v>01477109012</v>
      </c>
      <c r="F66" s="9" t="str">
        <f t="shared" si="23"/>
        <v>PUS250145309</v>
      </c>
      <c r="G66" s="9" t="str">
        <f t="shared" si="24"/>
        <v>박명숙</v>
      </c>
      <c r="H66" s="2" t="str">
        <f t="shared" si="25"/>
        <v>일반(목록배제,Normal-Manifest Exception)</v>
      </c>
      <c r="I66" s="28">
        <f t="shared" si="26"/>
        <v>77.97</v>
      </c>
      <c r="J66" s="2" t="str">
        <f t="shared" si="27"/>
        <v>KSC GLOBAL TRADING LTD</v>
      </c>
      <c r="K66" s="9">
        <f t="shared" si="28"/>
        <v>1</v>
      </c>
      <c r="L66" s="21">
        <f t="shared" si="29"/>
        <v>1</v>
      </c>
      <c r="M66" s="21">
        <f t="shared" si="30"/>
        <v>0.2</v>
      </c>
      <c r="N66" s="21">
        <f t="shared" si="31"/>
        <v>1</v>
      </c>
      <c r="O66" s="21">
        <f t="shared" si="32"/>
        <v>1</v>
      </c>
      <c r="P66" s="9" t="str">
        <f t="shared" si="33"/>
        <v>6094373016920</v>
      </c>
      <c r="Q66" s="22">
        <f t="shared" si="34"/>
        <v>8650</v>
      </c>
      <c r="R66" s="27">
        <f>VLOOKUP(H66,MAPPING!$B$3:$D$13,3,0)</f>
        <v>0</v>
      </c>
      <c r="S66" s="26">
        <f t="shared" si="35"/>
        <v>0</v>
      </c>
      <c r="T66" s="27">
        <v>0</v>
      </c>
      <c r="U66" s="27">
        <f>(IF(VLOOKUP(VLOOKUP(AP66,MAPPING!$B$15:$D$20,2,1),MAPPING!$C$15:$E$20,2,0)=7000,0,VLOOKUP(VLOOKUP(AP66,MAPPING!$B$15:$D$20,2,1),MAPPING!$C$15:$E$20,2,0)))</f>
        <v>0</v>
      </c>
      <c r="V66" s="27">
        <f>(K66*VLOOKUP(O66/K66,MAPPING!$B$22:$C$29,2,10))</f>
        <v>0</v>
      </c>
      <c r="W66" s="27">
        <v>0</v>
      </c>
      <c r="X66" s="124">
        <f t="shared" si="36"/>
        <v>0</v>
      </c>
      <c r="Y66" s="122"/>
      <c r="Z66" s="11">
        <f t="shared" si="18"/>
        <v>8650</v>
      </c>
      <c r="AA66" s="95"/>
      <c r="AC66" s="1" t="s">
        <v>373</v>
      </c>
      <c r="AD66" s="1" t="s">
        <v>96</v>
      </c>
      <c r="AE66" s="1" t="s">
        <v>374</v>
      </c>
      <c r="AF66" s="1" t="s">
        <v>512</v>
      </c>
      <c r="AG66" s="1" t="s">
        <v>513</v>
      </c>
      <c r="AH66" s="1" t="s">
        <v>514</v>
      </c>
      <c r="AI66" s="1" t="s">
        <v>515</v>
      </c>
      <c r="AJ66" s="1" t="s">
        <v>51</v>
      </c>
      <c r="AK66" s="6">
        <v>1</v>
      </c>
      <c r="AL66" s="7">
        <v>1</v>
      </c>
      <c r="AM66" s="7">
        <v>0.2</v>
      </c>
      <c r="AN66" s="7">
        <v>1</v>
      </c>
      <c r="AO66" s="1" t="s">
        <v>58</v>
      </c>
      <c r="AP66" s="7">
        <v>77.97</v>
      </c>
      <c r="AQ66" s="1" t="s">
        <v>53</v>
      </c>
      <c r="AR66" s="1" t="s">
        <v>53</v>
      </c>
      <c r="AS66" s="1" t="s">
        <v>53</v>
      </c>
      <c r="AT66" s="1" t="s">
        <v>53</v>
      </c>
      <c r="AU66" s="1" t="s">
        <v>53</v>
      </c>
      <c r="AV66" s="1" t="s">
        <v>110</v>
      </c>
      <c r="AW66" s="1" t="s">
        <v>105</v>
      </c>
      <c r="AX66" s="1" t="s">
        <v>105</v>
      </c>
      <c r="AY66" s="1" t="s">
        <v>51</v>
      </c>
      <c r="AZ66" s="1" t="s">
        <v>54</v>
      </c>
      <c r="BA66" s="1" t="s">
        <v>516</v>
      </c>
      <c r="BB66" s="1" t="s">
        <v>51</v>
      </c>
      <c r="BC66" s="1" t="s">
        <v>517</v>
      </c>
      <c r="BD66" s="1" t="s">
        <v>106</v>
      </c>
      <c r="BE66" s="1" t="s">
        <v>107</v>
      </c>
      <c r="BF66" s="1" t="s">
        <v>108</v>
      </c>
      <c r="BG66" s="1" t="s">
        <v>55</v>
      </c>
      <c r="BH66" s="1" t="s">
        <v>56</v>
      </c>
      <c r="BI66" s="1" t="s">
        <v>51</v>
      </c>
      <c r="BJ66" s="1" t="s">
        <v>109</v>
      </c>
    </row>
    <row r="67" spans="2:62" x14ac:dyDescent="0.3">
      <c r="B67" s="9">
        <f t="shared" si="19"/>
        <v>63</v>
      </c>
      <c r="C67" s="9" t="str">
        <f t="shared" si="20"/>
        <v>YVR</v>
      </c>
      <c r="D67" s="9" t="str">
        <f t="shared" si="21"/>
        <v>2025-09-23</v>
      </c>
      <c r="E67" s="9" t="str">
        <f t="shared" si="22"/>
        <v>01477597155</v>
      </c>
      <c r="F67" s="9" t="str">
        <f t="shared" si="23"/>
        <v>PUS250157003</v>
      </c>
      <c r="G67" s="9" t="str">
        <f t="shared" si="24"/>
        <v>박정자</v>
      </c>
      <c r="H67" s="2" t="str">
        <f t="shared" si="25"/>
        <v>일반(목록배제,Normal-Manifest Exception)</v>
      </c>
      <c r="I67" s="28">
        <f t="shared" si="26"/>
        <v>59.95</v>
      </c>
      <c r="J67" s="2" t="str">
        <f t="shared" si="27"/>
        <v>KSC GLOBAL TRADING LTD</v>
      </c>
      <c r="K67" s="9">
        <f t="shared" si="28"/>
        <v>1</v>
      </c>
      <c r="L67" s="21">
        <f t="shared" si="29"/>
        <v>5.5</v>
      </c>
      <c r="M67" s="21">
        <f t="shared" si="30"/>
        <v>2</v>
      </c>
      <c r="N67" s="21">
        <f t="shared" si="31"/>
        <v>5.5</v>
      </c>
      <c r="O67" s="21">
        <f t="shared" si="32"/>
        <v>5.5</v>
      </c>
      <c r="P67" s="9" t="str">
        <f t="shared" si="33"/>
        <v>6094373032957</v>
      </c>
      <c r="Q67" s="22">
        <f t="shared" si="34"/>
        <v>26650</v>
      </c>
      <c r="R67" s="27">
        <f>VLOOKUP(H67,MAPPING!$B$3:$D$13,3,0)</f>
        <v>0</v>
      </c>
      <c r="S67" s="26">
        <f t="shared" si="35"/>
        <v>0</v>
      </c>
      <c r="T67" s="27">
        <v>0</v>
      </c>
      <c r="U67" s="27">
        <f>(IF(VLOOKUP(VLOOKUP(AP67,MAPPING!$B$15:$D$20,2,1),MAPPING!$C$15:$E$20,2,0)=7000,0,VLOOKUP(VLOOKUP(AP67,MAPPING!$B$15:$D$20,2,1),MAPPING!$C$15:$E$20,2,0)))</f>
        <v>0</v>
      </c>
      <c r="V67" s="27">
        <f>(K67*VLOOKUP(O67/K67,MAPPING!$B$22:$C$29,2,10))</f>
        <v>1200</v>
      </c>
      <c r="W67" s="27">
        <v>0</v>
      </c>
      <c r="X67" s="124">
        <f t="shared" si="36"/>
        <v>0</v>
      </c>
      <c r="Y67" s="122"/>
      <c r="Z67" s="11">
        <f t="shared" si="18"/>
        <v>27850</v>
      </c>
      <c r="AA67" s="95"/>
      <c r="AC67" s="1" t="s">
        <v>518</v>
      </c>
      <c r="AD67" s="1" t="s">
        <v>96</v>
      </c>
      <c r="AE67" s="1" t="s">
        <v>519</v>
      </c>
      <c r="AF67" s="1" t="s">
        <v>520</v>
      </c>
      <c r="AG67" s="1" t="s">
        <v>521</v>
      </c>
      <c r="AH67" s="1" t="s">
        <v>522</v>
      </c>
      <c r="AI67" s="1" t="s">
        <v>523</v>
      </c>
      <c r="AJ67" s="1" t="s">
        <v>51</v>
      </c>
      <c r="AK67" s="6">
        <v>1</v>
      </c>
      <c r="AL67" s="7">
        <v>5.5</v>
      </c>
      <c r="AM67" s="7">
        <v>2</v>
      </c>
      <c r="AN67" s="7">
        <v>5.5</v>
      </c>
      <c r="AO67" s="1" t="s">
        <v>58</v>
      </c>
      <c r="AP67" s="7">
        <v>59.95</v>
      </c>
      <c r="AQ67" s="1" t="s">
        <v>53</v>
      </c>
      <c r="AR67" s="1" t="s">
        <v>53</v>
      </c>
      <c r="AS67" s="1" t="s">
        <v>53</v>
      </c>
      <c r="AT67" s="1" t="s">
        <v>53</v>
      </c>
      <c r="AU67" s="1" t="s">
        <v>53</v>
      </c>
      <c r="AV67" s="1" t="s">
        <v>110</v>
      </c>
      <c r="AW67" s="1" t="s">
        <v>105</v>
      </c>
      <c r="AX67" s="1" t="s">
        <v>105</v>
      </c>
      <c r="AY67" s="1" t="s">
        <v>51</v>
      </c>
      <c r="AZ67" s="1" t="s">
        <v>54</v>
      </c>
      <c r="BA67" s="1" t="s">
        <v>524</v>
      </c>
      <c r="BB67" s="1" t="s">
        <v>51</v>
      </c>
      <c r="BC67" s="1" t="s">
        <v>525</v>
      </c>
      <c r="BD67" s="1" t="s">
        <v>106</v>
      </c>
      <c r="BE67" s="1" t="s">
        <v>107</v>
      </c>
      <c r="BF67" s="1" t="s">
        <v>108</v>
      </c>
      <c r="BG67" s="1" t="s">
        <v>55</v>
      </c>
      <c r="BH67" s="1" t="s">
        <v>56</v>
      </c>
      <c r="BI67" s="1" t="s">
        <v>51</v>
      </c>
      <c r="BJ67" s="1" t="s">
        <v>109</v>
      </c>
    </row>
    <row r="68" spans="2:62" x14ac:dyDescent="0.3">
      <c r="B68" s="9">
        <f t="shared" si="19"/>
        <v>64</v>
      </c>
      <c r="C68" s="9" t="str">
        <f t="shared" si="20"/>
        <v>YVR</v>
      </c>
      <c r="D68" s="9" t="str">
        <f t="shared" si="21"/>
        <v>2025-09-23</v>
      </c>
      <c r="E68" s="9" t="str">
        <f t="shared" si="22"/>
        <v>01477597155</v>
      </c>
      <c r="F68" s="9" t="str">
        <f t="shared" si="23"/>
        <v>PUS250156967</v>
      </c>
      <c r="G68" s="9" t="str">
        <f t="shared" si="24"/>
        <v>박성현</v>
      </c>
      <c r="H68" s="2" t="str">
        <f t="shared" si="25"/>
        <v>일반(목록배제,Normal-Manifest Exception)</v>
      </c>
      <c r="I68" s="28">
        <f t="shared" si="26"/>
        <v>59.95</v>
      </c>
      <c r="J68" s="2" t="str">
        <f t="shared" si="27"/>
        <v>KSC GLOBAL TRADING LTD</v>
      </c>
      <c r="K68" s="9">
        <f t="shared" si="28"/>
        <v>1</v>
      </c>
      <c r="L68" s="21">
        <f t="shared" si="29"/>
        <v>5.5</v>
      </c>
      <c r="M68" s="21">
        <f t="shared" si="30"/>
        <v>0.2</v>
      </c>
      <c r="N68" s="21">
        <f t="shared" si="31"/>
        <v>5.5</v>
      </c>
      <c r="O68" s="21">
        <f t="shared" si="32"/>
        <v>5.5</v>
      </c>
      <c r="P68" s="9" t="str">
        <f t="shared" si="33"/>
        <v>6094373032921</v>
      </c>
      <c r="Q68" s="22">
        <f t="shared" si="34"/>
        <v>26650</v>
      </c>
      <c r="R68" s="27">
        <f>VLOOKUP(H68,MAPPING!$B$3:$D$13,3,0)</f>
        <v>0</v>
      </c>
      <c r="S68" s="26">
        <f t="shared" si="35"/>
        <v>0</v>
      </c>
      <c r="T68" s="27">
        <v>0</v>
      </c>
      <c r="U68" s="27">
        <f>(IF(VLOOKUP(VLOOKUP(AP68,MAPPING!$B$15:$D$20,2,1),MAPPING!$C$15:$E$20,2,0)=7000,0,VLOOKUP(VLOOKUP(AP68,MAPPING!$B$15:$D$20,2,1),MAPPING!$C$15:$E$20,2,0)))</f>
        <v>0</v>
      </c>
      <c r="V68" s="27">
        <f>(K68*VLOOKUP(O68/K68,MAPPING!$B$22:$C$29,2,10))</f>
        <v>1200</v>
      </c>
      <c r="W68" s="27">
        <v>0</v>
      </c>
      <c r="X68" s="124">
        <f t="shared" si="36"/>
        <v>0</v>
      </c>
      <c r="Y68" s="122"/>
      <c r="Z68" s="11">
        <f t="shared" si="18"/>
        <v>27850</v>
      </c>
      <c r="AA68" s="95"/>
      <c r="AC68" s="1" t="s">
        <v>518</v>
      </c>
      <c r="AD68" s="1" t="s">
        <v>96</v>
      </c>
      <c r="AE68" s="1" t="s">
        <v>519</v>
      </c>
      <c r="AF68" s="1" t="s">
        <v>526</v>
      </c>
      <c r="AG68" s="1" t="s">
        <v>527</v>
      </c>
      <c r="AH68" s="1" t="s">
        <v>528</v>
      </c>
      <c r="AI68" s="1" t="s">
        <v>529</v>
      </c>
      <c r="AJ68" s="1" t="s">
        <v>51</v>
      </c>
      <c r="AK68" s="6">
        <v>1</v>
      </c>
      <c r="AL68" s="7">
        <v>5.5</v>
      </c>
      <c r="AM68" s="7">
        <v>0.2</v>
      </c>
      <c r="AN68" s="7">
        <v>5.5</v>
      </c>
      <c r="AO68" s="1" t="s">
        <v>58</v>
      </c>
      <c r="AP68" s="7">
        <v>59.95</v>
      </c>
      <c r="AQ68" s="1" t="s">
        <v>53</v>
      </c>
      <c r="AR68" s="1" t="s">
        <v>53</v>
      </c>
      <c r="AS68" s="1" t="s">
        <v>53</v>
      </c>
      <c r="AT68" s="1" t="s">
        <v>53</v>
      </c>
      <c r="AU68" s="1" t="s">
        <v>53</v>
      </c>
      <c r="AV68" s="1" t="s">
        <v>110</v>
      </c>
      <c r="AW68" s="1" t="s">
        <v>105</v>
      </c>
      <c r="AX68" s="1" t="s">
        <v>105</v>
      </c>
      <c r="AY68" s="1" t="s">
        <v>51</v>
      </c>
      <c r="AZ68" s="1" t="s">
        <v>54</v>
      </c>
      <c r="BA68" s="1" t="s">
        <v>530</v>
      </c>
      <c r="BB68" s="1" t="s">
        <v>51</v>
      </c>
      <c r="BC68" s="1" t="s">
        <v>531</v>
      </c>
      <c r="BD68" s="1" t="s">
        <v>106</v>
      </c>
      <c r="BE68" s="1" t="s">
        <v>107</v>
      </c>
      <c r="BF68" s="1" t="s">
        <v>108</v>
      </c>
      <c r="BG68" s="1" t="s">
        <v>55</v>
      </c>
      <c r="BH68" s="1" t="s">
        <v>56</v>
      </c>
      <c r="BI68" s="1" t="s">
        <v>51</v>
      </c>
      <c r="BJ68" s="1" t="s">
        <v>109</v>
      </c>
    </row>
    <row r="69" spans="2:62" x14ac:dyDescent="0.3">
      <c r="B69" s="9">
        <f t="shared" si="19"/>
        <v>65</v>
      </c>
      <c r="C69" s="9" t="str">
        <f t="shared" si="20"/>
        <v>YVR</v>
      </c>
      <c r="D69" s="9" t="str">
        <f t="shared" si="21"/>
        <v>2025-09-23</v>
      </c>
      <c r="E69" s="9" t="str">
        <f t="shared" si="22"/>
        <v>01477597155</v>
      </c>
      <c r="F69" s="9" t="str">
        <f t="shared" si="23"/>
        <v>PUS250156994</v>
      </c>
      <c r="G69" s="9" t="str">
        <f t="shared" si="24"/>
        <v>김현숙</v>
      </c>
      <c r="H69" s="2" t="str">
        <f t="shared" si="25"/>
        <v>일반(목록배제,Normal-Manifest Exception)</v>
      </c>
      <c r="I69" s="28">
        <f t="shared" si="26"/>
        <v>41.8</v>
      </c>
      <c r="J69" s="2" t="str">
        <f t="shared" si="27"/>
        <v>KSC GLOBAL TRADING LTD</v>
      </c>
      <c r="K69" s="9">
        <f t="shared" si="28"/>
        <v>1</v>
      </c>
      <c r="L69" s="21">
        <f t="shared" si="29"/>
        <v>1</v>
      </c>
      <c r="M69" s="21">
        <f t="shared" si="30"/>
        <v>0.2</v>
      </c>
      <c r="N69" s="21">
        <f t="shared" si="31"/>
        <v>1</v>
      </c>
      <c r="O69" s="21">
        <f t="shared" si="32"/>
        <v>1</v>
      </c>
      <c r="P69" s="9" t="str">
        <f t="shared" si="33"/>
        <v>6094373032948</v>
      </c>
      <c r="Q69" s="22">
        <f t="shared" si="34"/>
        <v>8650</v>
      </c>
      <c r="R69" s="27">
        <f>VLOOKUP(H69,MAPPING!$B$3:$D$13,3,0)</f>
        <v>0</v>
      </c>
      <c r="S69" s="26">
        <f t="shared" si="35"/>
        <v>0</v>
      </c>
      <c r="T69" s="27">
        <v>0</v>
      </c>
      <c r="U69" s="27">
        <f>(IF(VLOOKUP(VLOOKUP(AP69,MAPPING!$B$15:$D$20,2,1),MAPPING!$C$15:$E$20,2,0)=7000,0,VLOOKUP(VLOOKUP(AP69,MAPPING!$B$15:$D$20,2,1),MAPPING!$C$15:$E$20,2,0)))</f>
        <v>0</v>
      </c>
      <c r="V69" s="27">
        <f>(K69*VLOOKUP(O69/K69,MAPPING!$B$22:$C$29,2,10))</f>
        <v>0</v>
      </c>
      <c r="W69" s="27">
        <v>0</v>
      </c>
      <c r="X69" s="124">
        <f t="shared" si="36"/>
        <v>0</v>
      </c>
      <c r="Y69" s="122"/>
      <c r="Z69" s="11">
        <f t="shared" si="18"/>
        <v>8650</v>
      </c>
      <c r="AA69" s="95"/>
      <c r="AC69" s="1" t="s">
        <v>518</v>
      </c>
      <c r="AD69" s="1" t="s">
        <v>96</v>
      </c>
      <c r="AE69" s="1" t="s">
        <v>519</v>
      </c>
      <c r="AF69" s="1" t="s">
        <v>532</v>
      </c>
      <c r="AG69" s="1" t="s">
        <v>533</v>
      </c>
      <c r="AH69" s="1" t="s">
        <v>534</v>
      </c>
      <c r="AI69" s="1" t="s">
        <v>535</v>
      </c>
      <c r="AJ69" s="1" t="s">
        <v>51</v>
      </c>
      <c r="AK69" s="6">
        <v>1</v>
      </c>
      <c r="AL69" s="7">
        <v>1</v>
      </c>
      <c r="AM69" s="7">
        <v>0.2</v>
      </c>
      <c r="AN69" s="7">
        <v>1</v>
      </c>
      <c r="AO69" s="1" t="s">
        <v>58</v>
      </c>
      <c r="AP69" s="7">
        <v>41.8</v>
      </c>
      <c r="AQ69" s="1" t="s">
        <v>53</v>
      </c>
      <c r="AR69" s="1" t="s">
        <v>53</v>
      </c>
      <c r="AS69" s="1" t="s">
        <v>53</v>
      </c>
      <c r="AT69" s="1" t="s">
        <v>53</v>
      </c>
      <c r="AU69" s="1" t="s">
        <v>53</v>
      </c>
      <c r="AV69" s="1" t="s">
        <v>110</v>
      </c>
      <c r="AW69" s="1" t="s">
        <v>105</v>
      </c>
      <c r="AX69" s="1" t="s">
        <v>105</v>
      </c>
      <c r="AY69" s="1" t="s">
        <v>51</v>
      </c>
      <c r="AZ69" s="1" t="s">
        <v>54</v>
      </c>
      <c r="BA69" s="1" t="s">
        <v>536</v>
      </c>
      <c r="BB69" s="1" t="s">
        <v>51</v>
      </c>
      <c r="BC69" s="1" t="s">
        <v>537</v>
      </c>
      <c r="BD69" s="1" t="s">
        <v>106</v>
      </c>
      <c r="BE69" s="1" t="s">
        <v>107</v>
      </c>
      <c r="BF69" s="1" t="s">
        <v>108</v>
      </c>
      <c r="BG69" s="1" t="s">
        <v>55</v>
      </c>
      <c r="BH69" s="1" t="s">
        <v>56</v>
      </c>
      <c r="BI69" s="1" t="s">
        <v>51</v>
      </c>
      <c r="BJ69" s="1" t="s">
        <v>109</v>
      </c>
    </row>
    <row r="70" spans="2:62" x14ac:dyDescent="0.3">
      <c r="B70" s="9">
        <f t="shared" si="19"/>
        <v>66</v>
      </c>
      <c r="C70" s="9" t="str">
        <f t="shared" si="20"/>
        <v>YVR</v>
      </c>
      <c r="D70" s="9" t="str">
        <f t="shared" si="21"/>
        <v>2025-09-23</v>
      </c>
      <c r="E70" s="9" t="str">
        <f t="shared" si="22"/>
        <v>01477597155</v>
      </c>
      <c r="F70" s="9" t="str">
        <f t="shared" si="23"/>
        <v>PUS250157051</v>
      </c>
      <c r="G70" s="9" t="str">
        <f t="shared" si="24"/>
        <v>정복이</v>
      </c>
      <c r="H70" s="2" t="str">
        <f t="shared" si="25"/>
        <v>일반(목록배제,Normal-Manifest Exception)</v>
      </c>
      <c r="I70" s="28">
        <f t="shared" si="26"/>
        <v>41.8</v>
      </c>
      <c r="J70" s="2" t="str">
        <f t="shared" si="27"/>
        <v>KSC GLOBAL TRADING LTD</v>
      </c>
      <c r="K70" s="9">
        <f t="shared" si="28"/>
        <v>1</v>
      </c>
      <c r="L70" s="21">
        <f t="shared" si="29"/>
        <v>0.5</v>
      </c>
      <c r="M70" s="21">
        <f t="shared" si="30"/>
        <v>0.2</v>
      </c>
      <c r="N70" s="21">
        <f t="shared" si="31"/>
        <v>0.5</v>
      </c>
      <c r="O70" s="21">
        <f t="shared" si="32"/>
        <v>0.5</v>
      </c>
      <c r="P70" s="9" t="str">
        <f t="shared" si="33"/>
        <v>6094373033005</v>
      </c>
      <c r="Q70" s="22">
        <f t="shared" si="34"/>
        <v>6650</v>
      </c>
      <c r="R70" s="27">
        <f>VLOOKUP(H70,MAPPING!$B$3:$D$13,3,0)</f>
        <v>0</v>
      </c>
      <c r="S70" s="26">
        <f t="shared" si="35"/>
        <v>0</v>
      </c>
      <c r="T70" s="27">
        <v>0</v>
      </c>
      <c r="U70" s="27">
        <f>(IF(VLOOKUP(VLOOKUP(AP70,MAPPING!$B$15:$D$20,2,1),MAPPING!$C$15:$E$20,2,0)=7000,0,VLOOKUP(VLOOKUP(AP70,MAPPING!$B$15:$D$20,2,1),MAPPING!$C$15:$E$20,2,0)))</f>
        <v>0</v>
      </c>
      <c r="V70" s="27">
        <f>(K70*VLOOKUP(O70/K70,MAPPING!$B$22:$C$29,2,10))</f>
        <v>0</v>
      </c>
      <c r="W70" s="27">
        <v>0</v>
      </c>
      <c r="X70" s="124">
        <f t="shared" si="36"/>
        <v>0</v>
      </c>
      <c r="Y70" s="122"/>
      <c r="Z70" s="11">
        <f t="shared" ref="Z70:Z133" si="37">SUM(Q70:Y70)</f>
        <v>6650</v>
      </c>
      <c r="AA70" s="95"/>
      <c r="AC70" s="1" t="s">
        <v>518</v>
      </c>
      <c r="AD70" s="1" t="s">
        <v>96</v>
      </c>
      <c r="AE70" s="1" t="s">
        <v>519</v>
      </c>
      <c r="AF70" s="1" t="s">
        <v>538</v>
      </c>
      <c r="AG70" s="1" t="s">
        <v>539</v>
      </c>
      <c r="AH70" s="1" t="s">
        <v>540</v>
      </c>
      <c r="AI70" s="1" t="s">
        <v>541</v>
      </c>
      <c r="AJ70" s="1" t="s">
        <v>51</v>
      </c>
      <c r="AK70" s="6">
        <v>1</v>
      </c>
      <c r="AL70" s="7">
        <v>0.5</v>
      </c>
      <c r="AM70" s="7">
        <v>0.2</v>
      </c>
      <c r="AN70" s="7">
        <v>0.5</v>
      </c>
      <c r="AO70" s="1" t="s">
        <v>58</v>
      </c>
      <c r="AP70" s="7">
        <v>41.8</v>
      </c>
      <c r="AQ70" s="1" t="s">
        <v>53</v>
      </c>
      <c r="AR70" s="1" t="s">
        <v>53</v>
      </c>
      <c r="AS70" s="1" t="s">
        <v>53</v>
      </c>
      <c r="AT70" s="1" t="s">
        <v>53</v>
      </c>
      <c r="AU70" s="1" t="s">
        <v>53</v>
      </c>
      <c r="AV70" s="1" t="s">
        <v>110</v>
      </c>
      <c r="AW70" s="1" t="s">
        <v>105</v>
      </c>
      <c r="AX70" s="1" t="s">
        <v>105</v>
      </c>
      <c r="AY70" s="1" t="s">
        <v>51</v>
      </c>
      <c r="AZ70" s="1" t="s">
        <v>54</v>
      </c>
      <c r="BA70" s="1" t="s">
        <v>542</v>
      </c>
      <c r="BB70" s="1" t="s">
        <v>51</v>
      </c>
      <c r="BC70" s="1" t="s">
        <v>543</v>
      </c>
      <c r="BD70" s="1" t="s">
        <v>106</v>
      </c>
      <c r="BE70" s="1" t="s">
        <v>107</v>
      </c>
      <c r="BF70" s="1" t="s">
        <v>108</v>
      </c>
      <c r="BG70" s="1" t="s">
        <v>55</v>
      </c>
      <c r="BH70" s="1" t="s">
        <v>56</v>
      </c>
      <c r="BI70" s="1" t="s">
        <v>51</v>
      </c>
      <c r="BJ70" s="1" t="s">
        <v>109</v>
      </c>
    </row>
    <row r="71" spans="2:62" x14ac:dyDescent="0.3">
      <c r="B71" s="9">
        <f t="shared" ref="B71:B134" si="38">B70+1</f>
        <v>67</v>
      </c>
      <c r="C71" s="9" t="str">
        <f t="shared" ref="C71:C134" si="39">AD71</f>
        <v>YVR</v>
      </c>
      <c r="D71" s="9" t="str">
        <f t="shared" ref="D71:D134" si="40">AC71</f>
        <v>2025-09-23</v>
      </c>
      <c r="E71" s="9" t="str">
        <f t="shared" ref="E71:E134" si="41">AE71</f>
        <v>01477597155</v>
      </c>
      <c r="F71" s="9" t="str">
        <f t="shared" ref="F71:F134" si="42">AF71</f>
        <v>PUS250156980</v>
      </c>
      <c r="G71" s="9" t="str">
        <f t="shared" ref="G71:G134" si="43">AG71</f>
        <v>김두억</v>
      </c>
      <c r="H71" s="2" t="str">
        <f t="shared" ref="H71:H134" si="44">AO71</f>
        <v>일반(목록배제,Normal-Manifest Exception)</v>
      </c>
      <c r="I71" s="28">
        <f t="shared" ref="I71:I134" si="45">AP71</f>
        <v>20.99</v>
      </c>
      <c r="J71" s="2" t="str">
        <f t="shared" ref="J71:J134" si="46">AW71</f>
        <v>KSC GLOBAL TRADING LTD</v>
      </c>
      <c r="K71" s="9">
        <f t="shared" ref="K71:K134" si="47">AK71</f>
        <v>1</v>
      </c>
      <c r="L71" s="21">
        <f t="shared" ref="L71:L134" si="48">AL71</f>
        <v>0.5</v>
      </c>
      <c r="M71" s="21">
        <f t="shared" ref="M71:M134" si="49">AM71</f>
        <v>0.2</v>
      </c>
      <c r="N71" s="21">
        <f t="shared" ref="N71:N134" si="50">AN71</f>
        <v>0.5</v>
      </c>
      <c r="O71" s="21">
        <f t="shared" ref="O71:O134" si="51">CEILING(N71,0.5)</f>
        <v>0.5</v>
      </c>
      <c r="P71" s="9" t="str">
        <f t="shared" ref="P71:P134" si="52">BA71</f>
        <v>6094373032934</v>
      </c>
      <c r="Q71" s="22">
        <f t="shared" ref="Q71:Q134" si="53">6650+(O71-0.5)/0.5*2000</f>
        <v>6650</v>
      </c>
      <c r="R71" s="27">
        <f>VLOOKUP(H71,MAPPING!$B$3:$D$13,3,0)</f>
        <v>0</v>
      </c>
      <c r="S71" s="26">
        <f t="shared" ref="S71:S134" si="54">3000*(K71-1)</f>
        <v>0</v>
      </c>
      <c r="T71" s="27">
        <v>0</v>
      </c>
      <c r="U71" s="27">
        <f>(IF(VLOOKUP(VLOOKUP(AP71,MAPPING!$B$15:$D$20,2,1),MAPPING!$C$15:$E$20,2,0)=7000,0,VLOOKUP(VLOOKUP(AP71,MAPPING!$B$15:$D$20,2,1),MAPPING!$C$15:$E$20,2,0)))</f>
        <v>0</v>
      </c>
      <c r="V71" s="27">
        <f>(K71*VLOOKUP(O71/K71,MAPPING!$B$22:$C$29,2,10))</f>
        <v>0</v>
      </c>
      <c r="W71" s="27">
        <v>0</v>
      </c>
      <c r="X71" s="124">
        <f t="shared" ref="X71:Y134" si="55">IF(_xlfn.CEILING.MATH(O71-30,1)&lt;0,0,_xlfn.CEILING.MATH(O71-30,1))*400</f>
        <v>0</v>
      </c>
      <c r="Y71" s="122"/>
      <c r="Z71" s="11">
        <f t="shared" si="37"/>
        <v>6650</v>
      </c>
      <c r="AA71" s="95"/>
      <c r="AC71" s="1" t="s">
        <v>518</v>
      </c>
      <c r="AD71" s="1" t="s">
        <v>96</v>
      </c>
      <c r="AE71" s="1" t="s">
        <v>519</v>
      </c>
      <c r="AF71" s="1" t="s">
        <v>544</v>
      </c>
      <c r="AG71" s="1" t="s">
        <v>545</v>
      </c>
      <c r="AH71" s="1" t="s">
        <v>546</v>
      </c>
      <c r="AI71" s="1" t="s">
        <v>547</v>
      </c>
      <c r="AJ71" s="1" t="s">
        <v>51</v>
      </c>
      <c r="AK71" s="6">
        <v>1</v>
      </c>
      <c r="AL71" s="7">
        <v>0.5</v>
      </c>
      <c r="AM71" s="7">
        <v>0.2</v>
      </c>
      <c r="AN71" s="7">
        <v>0.5</v>
      </c>
      <c r="AO71" s="1" t="s">
        <v>58</v>
      </c>
      <c r="AP71" s="7">
        <v>20.99</v>
      </c>
      <c r="AQ71" s="1" t="s">
        <v>53</v>
      </c>
      <c r="AR71" s="1" t="s">
        <v>53</v>
      </c>
      <c r="AS71" s="1" t="s">
        <v>53</v>
      </c>
      <c r="AT71" s="1" t="s">
        <v>53</v>
      </c>
      <c r="AU71" s="1" t="s">
        <v>53</v>
      </c>
      <c r="AV71" s="1" t="s">
        <v>110</v>
      </c>
      <c r="AW71" s="1" t="s">
        <v>105</v>
      </c>
      <c r="AX71" s="1" t="s">
        <v>105</v>
      </c>
      <c r="AY71" s="1" t="s">
        <v>51</v>
      </c>
      <c r="AZ71" s="1" t="s">
        <v>54</v>
      </c>
      <c r="BA71" s="1" t="s">
        <v>548</v>
      </c>
      <c r="BB71" s="1" t="s">
        <v>51</v>
      </c>
      <c r="BC71" s="1" t="s">
        <v>549</v>
      </c>
      <c r="BD71" s="1" t="s">
        <v>106</v>
      </c>
      <c r="BE71" s="1" t="s">
        <v>107</v>
      </c>
      <c r="BF71" s="1" t="s">
        <v>108</v>
      </c>
      <c r="BG71" s="1" t="s">
        <v>55</v>
      </c>
      <c r="BH71" s="1" t="s">
        <v>56</v>
      </c>
      <c r="BI71" s="1" t="s">
        <v>51</v>
      </c>
      <c r="BJ71" s="1" t="s">
        <v>109</v>
      </c>
    </row>
    <row r="72" spans="2:62" x14ac:dyDescent="0.3">
      <c r="B72" s="9">
        <f t="shared" si="38"/>
        <v>68</v>
      </c>
      <c r="C72" s="9" t="str">
        <f t="shared" si="39"/>
        <v>YVR</v>
      </c>
      <c r="D72" s="9" t="str">
        <f t="shared" si="40"/>
        <v>2025-09-23</v>
      </c>
      <c r="E72" s="9" t="str">
        <f t="shared" si="41"/>
        <v>01477597155</v>
      </c>
      <c r="F72" s="9" t="str">
        <f t="shared" si="42"/>
        <v>PUS250156993</v>
      </c>
      <c r="G72" s="9" t="str">
        <f t="shared" si="43"/>
        <v>김춘희</v>
      </c>
      <c r="H72" s="2" t="str">
        <f t="shared" si="44"/>
        <v>일반(목록배제,Normal-Manifest Exception)</v>
      </c>
      <c r="I72" s="28">
        <f t="shared" si="45"/>
        <v>83.6</v>
      </c>
      <c r="J72" s="2" t="str">
        <f t="shared" si="46"/>
        <v>KSC GLOBAL TRADING LTD</v>
      </c>
      <c r="K72" s="9">
        <f t="shared" si="47"/>
        <v>1</v>
      </c>
      <c r="L72" s="21">
        <f t="shared" si="48"/>
        <v>0.5</v>
      </c>
      <c r="M72" s="21">
        <f t="shared" si="49"/>
        <v>0.2</v>
      </c>
      <c r="N72" s="21">
        <f t="shared" si="50"/>
        <v>0.5</v>
      </c>
      <c r="O72" s="21">
        <f t="shared" si="51"/>
        <v>0.5</v>
      </c>
      <c r="P72" s="9" t="str">
        <f t="shared" si="52"/>
        <v>6094373032947</v>
      </c>
      <c r="Q72" s="22">
        <f t="shared" si="53"/>
        <v>6650</v>
      </c>
      <c r="R72" s="27">
        <f>VLOOKUP(H72,MAPPING!$B$3:$D$13,3,0)</f>
        <v>0</v>
      </c>
      <c r="S72" s="26">
        <f t="shared" si="54"/>
        <v>0</v>
      </c>
      <c r="T72" s="27">
        <v>0</v>
      </c>
      <c r="U72" s="27">
        <f>(IF(VLOOKUP(VLOOKUP(AP72,MAPPING!$B$15:$D$20,2,1),MAPPING!$C$15:$E$20,2,0)=7000,0,VLOOKUP(VLOOKUP(AP72,MAPPING!$B$15:$D$20,2,1),MAPPING!$C$15:$E$20,2,0)))</f>
        <v>0</v>
      </c>
      <c r="V72" s="27">
        <f>(K72*VLOOKUP(O72/K72,MAPPING!$B$22:$C$29,2,10))</f>
        <v>0</v>
      </c>
      <c r="W72" s="27">
        <v>0</v>
      </c>
      <c r="X72" s="124">
        <f t="shared" si="55"/>
        <v>0</v>
      </c>
      <c r="Y72" s="122"/>
      <c r="Z72" s="11">
        <f t="shared" si="37"/>
        <v>6650</v>
      </c>
      <c r="AA72" s="95"/>
      <c r="AC72" s="1" t="s">
        <v>518</v>
      </c>
      <c r="AD72" s="1" t="s">
        <v>96</v>
      </c>
      <c r="AE72" s="1" t="s">
        <v>519</v>
      </c>
      <c r="AF72" s="1" t="s">
        <v>550</v>
      </c>
      <c r="AG72" s="1" t="s">
        <v>551</v>
      </c>
      <c r="AH72" s="1" t="s">
        <v>552</v>
      </c>
      <c r="AI72" s="1" t="s">
        <v>112</v>
      </c>
      <c r="AJ72" s="1" t="s">
        <v>51</v>
      </c>
      <c r="AK72" s="6">
        <v>1</v>
      </c>
      <c r="AL72" s="7">
        <v>0.5</v>
      </c>
      <c r="AM72" s="7">
        <v>0.2</v>
      </c>
      <c r="AN72" s="7">
        <v>0.5</v>
      </c>
      <c r="AO72" s="1" t="s">
        <v>58</v>
      </c>
      <c r="AP72" s="7">
        <v>83.6</v>
      </c>
      <c r="AQ72" s="1" t="s">
        <v>53</v>
      </c>
      <c r="AR72" s="1" t="s">
        <v>53</v>
      </c>
      <c r="AS72" s="1" t="s">
        <v>53</v>
      </c>
      <c r="AT72" s="1" t="s">
        <v>53</v>
      </c>
      <c r="AU72" s="1" t="s">
        <v>53</v>
      </c>
      <c r="AV72" s="1" t="s">
        <v>110</v>
      </c>
      <c r="AW72" s="1" t="s">
        <v>105</v>
      </c>
      <c r="AX72" s="1" t="s">
        <v>105</v>
      </c>
      <c r="AY72" s="1" t="s">
        <v>51</v>
      </c>
      <c r="AZ72" s="1" t="s">
        <v>54</v>
      </c>
      <c r="BA72" s="1" t="s">
        <v>553</v>
      </c>
      <c r="BB72" s="1" t="s">
        <v>51</v>
      </c>
      <c r="BC72" s="1" t="s">
        <v>554</v>
      </c>
      <c r="BD72" s="1" t="s">
        <v>106</v>
      </c>
      <c r="BE72" s="1" t="s">
        <v>107</v>
      </c>
      <c r="BF72" s="1" t="s">
        <v>108</v>
      </c>
      <c r="BG72" s="1" t="s">
        <v>55</v>
      </c>
      <c r="BH72" s="1" t="s">
        <v>56</v>
      </c>
      <c r="BI72" s="1" t="s">
        <v>51</v>
      </c>
      <c r="BJ72" s="1" t="s">
        <v>109</v>
      </c>
    </row>
    <row r="73" spans="2:62" x14ac:dyDescent="0.3">
      <c r="B73" s="9">
        <f t="shared" si="38"/>
        <v>69</v>
      </c>
      <c r="C73" s="9" t="str">
        <f t="shared" si="39"/>
        <v>YVR</v>
      </c>
      <c r="D73" s="9" t="str">
        <f t="shared" si="40"/>
        <v>2025-09-23</v>
      </c>
      <c r="E73" s="9" t="str">
        <f t="shared" si="41"/>
        <v>01477597155</v>
      </c>
      <c r="F73" s="9" t="str">
        <f t="shared" si="42"/>
        <v>PUS250157026</v>
      </c>
      <c r="G73" s="9" t="str">
        <f t="shared" si="43"/>
        <v>오희경</v>
      </c>
      <c r="H73" s="2" t="str">
        <f t="shared" si="44"/>
        <v>일반(목록배제,Normal-Manifest Exception)</v>
      </c>
      <c r="I73" s="28">
        <f t="shared" si="45"/>
        <v>11.99</v>
      </c>
      <c r="J73" s="2" t="str">
        <f t="shared" si="46"/>
        <v>KSC GLOBAL TRADING LTD</v>
      </c>
      <c r="K73" s="9">
        <f t="shared" si="47"/>
        <v>1</v>
      </c>
      <c r="L73" s="21">
        <f t="shared" si="48"/>
        <v>1.5</v>
      </c>
      <c r="M73" s="21">
        <f t="shared" si="49"/>
        <v>0.2</v>
      </c>
      <c r="N73" s="21">
        <f t="shared" si="50"/>
        <v>1.5</v>
      </c>
      <c r="O73" s="21">
        <f t="shared" si="51"/>
        <v>1.5</v>
      </c>
      <c r="P73" s="9" t="str">
        <f t="shared" si="52"/>
        <v>6094373032980</v>
      </c>
      <c r="Q73" s="22">
        <f t="shared" si="53"/>
        <v>10650</v>
      </c>
      <c r="R73" s="27">
        <f>VLOOKUP(H73,MAPPING!$B$3:$D$13,3,0)</f>
        <v>0</v>
      </c>
      <c r="S73" s="26">
        <f t="shared" si="54"/>
        <v>0</v>
      </c>
      <c r="T73" s="27">
        <v>0</v>
      </c>
      <c r="U73" s="27">
        <f>(IF(VLOOKUP(VLOOKUP(AP73,MAPPING!$B$15:$D$20,2,1),MAPPING!$C$15:$E$20,2,0)=7000,0,VLOOKUP(VLOOKUP(AP73,MAPPING!$B$15:$D$20,2,1),MAPPING!$C$15:$E$20,2,0)))</f>
        <v>0</v>
      </c>
      <c r="V73" s="27">
        <f>(K73*VLOOKUP(O73/K73,MAPPING!$B$22:$C$29,2,10))</f>
        <v>0</v>
      </c>
      <c r="W73" s="27">
        <v>0</v>
      </c>
      <c r="X73" s="124">
        <f t="shared" si="55"/>
        <v>0</v>
      </c>
      <c r="Y73" s="122"/>
      <c r="Z73" s="11">
        <f t="shared" si="37"/>
        <v>10650</v>
      </c>
      <c r="AA73" s="95"/>
      <c r="AC73" s="1" t="s">
        <v>518</v>
      </c>
      <c r="AD73" s="1" t="s">
        <v>96</v>
      </c>
      <c r="AE73" s="1" t="s">
        <v>519</v>
      </c>
      <c r="AF73" s="1" t="s">
        <v>555</v>
      </c>
      <c r="AG73" s="1" t="s">
        <v>126</v>
      </c>
      <c r="AH73" s="1" t="s">
        <v>127</v>
      </c>
      <c r="AI73" s="1" t="s">
        <v>128</v>
      </c>
      <c r="AJ73" s="1" t="s">
        <v>51</v>
      </c>
      <c r="AK73" s="6">
        <v>1</v>
      </c>
      <c r="AL73" s="7">
        <v>1.5</v>
      </c>
      <c r="AM73" s="7">
        <v>0.2</v>
      </c>
      <c r="AN73" s="7">
        <v>1.5</v>
      </c>
      <c r="AO73" s="1" t="s">
        <v>58</v>
      </c>
      <c r="AP73" s="7">
        <v>11.99</v>
      </c>
      <c r="AQ73" s="1" t="s">
        <v>53</v>
      </c>
      <c r="AR73" s="1" t="s">
        <v>53</v>
      </c>
      <c r="AS73" s="1" t="s">
        <v>53</v>
      </c>
      <c r="AT73" s="1" t="s">
        <v>53</v>
      </c>
      <c r="AU73" s="1" t="s">
        <v>53</v>
      </c>
      <c r="AV73" s="1" t="s">
        <v>110</v>
      </c>
      <c r="AW73" s="1" t="s">
        <v>105</v>
      </c>
      <c r="AX73" s="1" t="s">
        <v>105</v>
      </c>
      <c r="AY73" s="1" t="s">
        <v>51</v>
      </c>
      <c r="AZ73" s="1" t="s">
        <v>54</v>
      </c>
      <c r="BA73" s="1" t="s">
        <v>556</v>
      </c>
      <c r="BB73" s="1" t="s">
        <v>51</v>
      </c>
      <c r="BC73" s="1" t="s">
        <v>557</v>
      </c>
      <c r="BD73" s="1" t="s">
        <v>106</v>
      </c>
      <c r="BE73" s="1" t="s">
        <v>107</v>
      </c>
      <c r="BF73" s="1" t="s">
        <v>108</v>
      </c>
      <c r="BG73" s="1" t="s">
        <v>55</v>
      </c>
      <c r="BH73" s="1" t="s">
        <v>56</v>
      </c>
      <c r="BI73" s="1" t="s">
        <v>51</v>
      </c>
      <c r="BJ73" s="1" t="s">
        <v>109</v>
      </c>
    </row>
    <row r="74" spans="2:62" x14ac:dyDescent="0.3">
      <c r="B74" s="9">
        <f t="shared" si="38"/>
        <v>70</v>
      </c>
      <c r="C74" s="9" t="str">
        <f t="shared" si="39"/>
        <v>YVR</v>
      </c>
      <c r="D74" s="9" t="str">
        <f t="shared" si="40"/>
        <v>2025-09-23</v>
      </c>
      <c r="E74" s="9" t="str">
        <f t="shared" si="41"/>
        <v>01477597155</v>
      </c>
      <c r="F74" s="9" t="str">
        <f t="shared" si="42"/>
        <v>PUS250157035</v>
      </c>
      <c r="G74" s="9" t="str">
        <f t="shared" si="43"/>
        <v>이경옥</v>
      </c>
      <c r="H74" s="2" t="str">
        <f t="shared" si="44"/>
        <v>일반(목록배제,Normal-Manifest Exception)</v>
      </c>
      <c r="I74" s="28">
        <f t="shared" si="45"/>
        <v>83.6</v>
      </c>
      <c r="J74" s="2" t="str">
        <f t="shared" si="46"/>
        <v>KSC GLOBAL TRADING LTD</v>
      </c>
      <c r="K74" s="9">
        <f t="shared" si="47"/>
        <v>1</v>
      </c>
      <c r="L74" s="21">
        <f t="shared" si="48"/>
        <v>1.5</v>
      </c>
      <c r="M74" s="21">
        <f t="shared" si="49"/>
        <v>0.2</v>
      </c>
      <c r="N74" s="21">
        <f t="shared" si="50"/>
        <v>1.5</v>
      </c>
      <c r="O74" s="21">
        <f t="shared" si="51"/>
        <v>1.5</v>
      </c>
      <c r="P74" s="9" t="str">
        <f t="shared" si="52"/>
        <v>6094373032989</v>
      </c>
      <c r="Q74" s="22">
        <f t="shared" si="53"/>
        <v>10650</v>
      </c>
      <c r="R74" s="27">
        <f>VLOOKUP(H74,MAPPING!$B$3:$D$13,3,0)</f>
        <v>0</v>
      </c>
      <c r="S74" s="26">
        <f t="shared" si="54"/>
        <v>0</v>
      </c>
      <c r="T74" s="27">
        <v>0</v>
      </c>
      <c r="U74" s="27">
        <f>(IF(VLOOKUP(VLOOKUP(AP74,MAPPING!$B$15:$D$20,2,1),MAPPING!$C$15:$E$20,2,0)=7000,0,VLOOKUP(VLOOKUP(AP74,MAPPING!$B$15:$D$20,2,1),MAPPING!$C$15:$E$20,2,0)))</f>
        <v>0</v>
      </c>
      <c r="V74" s="27">
        <f>(K74*VLOOKUP(O74/K74,MAPPING!$B$22:$C$29,2,10))</f>
        <v>0</v>
      </c>
      <c r="W74" s="27">
        <v>0</v>
      </c>
      <c r="X74" s="124">
        <f t="shared" si="55"/>
        <v>0</v>
      </c>
      <c r="Y74" s="122"/>
      <c r="Z74" s="11">
        <f t="shared" si="37"/>
        <v>10650</v>
      </c>
      <c r="AA74" s="95"/>
      <c r="AC74" s="1" t="s">
        <v>518</v>
      </c>
      <c r="AD74" s="1" t="s">
        <v>96</v>
      </c>
      <c r="AE74" s="1" t="s">
        <v>519</v>
      </c>
      <c r="AF74" s="1" t="s">
        <v>558</v>
      </c>
      <c r="AG74" s="1" t="s">
        <v>559</v>
      </c>
      <c r="AH74" s="1" t="s">
        <v>560</v>
      </c>
      <c r="AI74" s="1" t="s">
        <v>561</v>
      </c>
      <c r="AJ74" s="1" t="s">
        <v>51</v>
      </c>
      <c r="AK74" s="6">
        <v>1</v>
      </c>
      <c r="AL74" s="7">
        <v>1.5</v>
      </c>
      <c r="AM74" s="7">
        <v>0.2</v>
      </c>
      <c r="AN74" s="7">
        <v>1.5</v>
      </c>
      <c r="AO74" s="1" t="s">
        <v>58</v>
      </c>
      <c r="AP74" s="7">
        <v>83.6</v>
      </c>
      <c r="AQ74" s="1" t="s">
        <v>53</v>
      </c>
      <c r="AR74" s="1" t="s">
        <v>53</v>
      </c>
      <c r="AS74" s="1" t="s">
        <v>53</v>
      </c>
      <c r="AT74" s="1" t="s">
        <v>53</v>
      </c>
      <c r="AU74" s="1" t="s">
        <v>53</v>
      </c>
      <c r="AV74" s="1" t="s">
        <v>110</v>
      </c>
      <c r="AW74" s="1" t="s">
        <v>105</v>
      </c>
      <c r="AX74" s="1" t="s">
        <v>105</v>
      </c>
      <c r="AY74" s="1" t="s">
        <v>51</v>
      </c>
      <c r="AZ74" s="1" t="s">
        <v>54</v>
      </c>
      <c r="BA74" s="1" t="s">
        <v>562</v>
      </c>
      <c r="BB74" s="1" t="s">
        <v>51</v>
      </c>
      <c r="BC74" s="1" t="s">
        <v>563</v>
      </c>
      <c r="BD74" s="1" t="s">
        <v>106</v>
      </c>
      <c r="BE74" s="1" t="s">
        <v>107</v>
      </c>
      <c r="BF74" s="1" t="s">
        <v>108</v>
      </c>
      <c r="BG74" s="1" t="s">
        <v>55</v>
      </c>
      <c r="BH74" s="1" t="s">
        <v>56</v>
      </c>
      <c r="BI74" s="1" t="s">
        <v>51</v>
      </c>
      <c r="BJ74" s="1" t="s">
        <v>109</v>
      </c>
    </row>
    <row r="75" spans="2:62" x14ac:dyDescent="0.3">
      <c r="B75" s="9">
        <f t="shared" si="38"/>
        <v>71</v>
      </c>
      <c r="C75" s="9" t="str">
        <f t="shared" si="39"/>
        <v>YVR</v>
      </c>
      <c r="D75" s="9" t="str">
        <f t="shared" si="40"/>
        <v>2025-09-23</v>
      </c>
      <c r="E75" s="9" t="str">
        <f t="shared" si="41"/>
        <v>01477597155</v>
      </c>
      <c r="F75" s="9" t="str">
        <f t="shared" si="42"/>
        <v>PUS250157069</v>
      </c>
      <c r="G75" s="9" t="str">
        <f t="shared" si="43"/>
        <v>홍정숙</v>
      </c>
      <c r="H75" s="2" t="str">
        <f t="shared" si="44"/>
        <v>일반(목록배제,Normal-Manifest Exception)</v>
      </c>
      <c r="I75" s="28">
        <f t="shared" si="45"/>
        <v>35.97</v>
      </c>
      <c r="J75" s="2" t="str">
        <f t="shared" si="46"/>
        <v>KSC GLOBAL TRADING LTD</v>
      </c>
      <c r="K75" s="9">
        <f t="shared" si="47"/>
        <v>1</v>
      </c>
      <c r="L75" s="21">
        <f t="shared" si="48"/>
        <v>3.5</v>
      </c>
      <c r="M75" s="21">
        <f t="shared" si="49"/>
        <v>0.2</v>
      </c>
      <c r="N75" s="21">
        <f t="shared" si="50"/>
        <v>3.5</v>
      </c>
      <c r="O75" s="21">
        <f t="shared" si="51"/>
        <v>3.5</v>
      </c>
      <c r="P75" s="9" t="str">
        <f t="shared" si="52"/>
        <v>6094373033023</v>
      </c>
      <c r="Q75" s="22">
        <f t="shared" si="53"/>
        <v>18650</v>
      </c>
      <c r="R75" s="27">
        <f>VLOOKUP(H75,MAPPING!$B$3:$D$13,3,0)</f>
        <v>0</v>
      </c>
      <c r="S75" s="26">
        <f t="shared" si="54"/>
        <v>0</v>
      </c>
      <c r="T75" s="27">
        <v>0</v>
      </c>
      <c r="U75" s="27">
        <f>(IF(VLOOKUP(VLOOKUP(AP75,MAPPING!$B$15:$D$20,2,1),MAPPING!$C$15:$E$20,2,0)=7000,0,VLOOKUP(VLOOKUP(AP75,MAPPING!$B$15:$D$20,2,1),MAPPING!$C$15:$E$20,2,0)))</f>
        <v>0</v>
      </c>
      <c r="V75" s="27">
        <f>(K75*VLOOKUP(O75/K75,MAPPING!$B$22:$C$29,2,10))</f>
        <v>600</v>
      </c>
      <c r="W75" s="27">
        <v>0</v>
      </c>
      <c r="X75" s="124">
        <f t="shared" si="55"/>
        <v>0</v>
      </c>
      <c r="Y75" s="122"/>
      <c r="Z75" s="11">
        <f t="shared" si="37"/>
        <v>19250</v>
      </c>
      <c r="AA75" s="95"/>
      <c r="AC75" s="1" t="s">
        <v>518</v>
      </c>
      <c r="AD75" s="1" t="s">
        <v>96</v>
      </c>
      <c r="AE75" s="1" t="s">
        <v>519</v>
      </c>
      <c r="AF75" s="1" t="s">
        <v>564</v>
      </c>
      <c r="AG75" s="1" t="s">
        <v>565</v>
      </c>
      <c r="AH75" s="1" t="s">
        <v>566</v>
      </c>
      <c r="AI75" s="1" t="s">
        <v>141</v>
      </c>
      <c r="AJ75" s="1" t="s">
        <v>51</v>
      </c>
      <c r="AK75" s="6">
        <v>1</v>
      </c>
      <c r="AL75" s="7">
        <v>3.5</v>
      </c>
      <c r="AM75" s="7">
        <v>0.2</v>
      </c>
      <c r="AN75" s="7">
        <v>3.5</v>
      </c>
      <c r="AO75" s="1" t="s">
        <v>58</v>
      </c>
      <c r="AP75" s="7">
        <v>35.97</v>
      </c>
      <c r="AQ75" s="1" t="s">
        <v>53</v>
      </c>
      <c r="AR75" s="1" t="s">
        <v>53</v>
      </c>
      <c r="AS75" s="1" t="s">
        <v>53</v>
      </c>
      <c r="AT75" s="1" t="s">
        <v>53</v>
      </c>
      <c r="AU75" s="1" t="s">
        <v>53</v>
      </c>
      <c r="AV75" s="1" t="s">
        <v>110</v>
      </c>
      <c r="AW75" s="1" t="s">
        <v>105</v>
      </c>
      <c r="AX75" s="1" t="s">
        <v>105</v>
      </c>
      <c r="AY75" s="1" t="s">
        <v>51</v>
      </c>
      <c r="AZ75" s="1" t="s">
        <v>54</v>
      </c>
      <c r="BA75" s="1" t="s">
        <v>567</v>
      </c>
      <c r="BB75" s="1" t="s">
        <v>51</v>
      </c>
      <c r="BC75" s="1" t="s">
        <v>568</v>
      </c>
      <c r="BD75" s="1" t="s">
        <v>106</v>
      </c>
      <c r="BE75" s="1" t="s">
        <v>107</v>
      </c>
      <c r="BF75" s="1" t="s">
        <v>108</v>
      </c>
      <c r="BG75" s="1" t="s">
        <v>55</v>
      </c>
      <c r="BH75" s="1" t="s">
        <v>56</v>
      </c>
      <c r="BI75" s="1" t="s">
        <v>51</v>
      </c>
      <c r="BJ75" s="1" t="s">
        <v>109</v>
      </c>
    </row>
    <row r="76" spans="2:62" x14ac:dyDescent="0.3">
      <c r="B76" s="9">
        <f t="shared" si="38"/>
        <v>72</v>
      </c>
      <c r="C76" s="9" t="str">
        <f t="shared" si="39"/>
        <v>YVR</v>
      </c>
      <c r="D76" s="9" t="str">
        <f t="shared" si="40"/>
        <v>2025-09-23</v>
      </c>
      <c r="E76" s="9" t="str">
        <f t="shared" si="41"/>
        <v>01477597155</v>
      </c>
      <c r="F76" s="9" t="str">
        <f t="shared" si="42"/>
        <v>PUS250157057</v>
      </c>
      <c r="G76" s="9" t="str">
        <f t="shared" si="43"/>
        <v>조인숙</v>
      </c>
      <c r="H76" s="2" t="str">
        <f t="shared" si="44"/>
        <v>일반(목록배제,Normal-Manifest Exception)</v>
      </c>
      <c r="I76" s="28">
        <f t="shared" si="45"/>
        <v>20.9</v>
      </c>
      <c r="J76" s="2" t="str">
        <f t="shared" si="46"/>
        <v>KSC GLOBAL TRADING LTD</v>
      </c>
      <c r="K76" s="9">
        <f t="shared" si="47"/>
        <v>1</v>
      </c>
      <c r="L76" s="21">
        <f t="shared" si="48"/>
        <v>0.5</v>
      </c>
      <c r="M76" s="21">
        <f t="shared" si="49"/>
        <v>0.2</v>
      </c>
      <c r="N76" s="21">
        <f t="shared" si="50"/>
        <v>0.5</v>
      </c>
      <c r="O76" s="21">
        <f t="shared" si="51"/>
        <v>0.5</v>
      </c>
      <c r="P76" s="9" t="str">
        <f t="shared" si="52"/>
        <v>6094373033011</v>
      </c>
      <c r="Q76" s="22">
        <f t="shared" si="53"/>
        <v>6650</v>
      </c>
      <c r="R76" s="27">
        <f>VLOOKUP(H76,MAPPING!$B$3:$D$13,3,0)</f>
        <v>0</v>
      </c>
      <c r="S76" s="26">
        <f t="shared" si="54"/>
        <v>0</v>
      </c>
      <c r="T76" s="27">
        <v>0</v>
      </c>
      <c r="U76" s="27">
        <f>(IF(VLOOKUP(VLOOKUP(AP76,MAPPING!$B$15:$D$20,2,1),MAPPING!$C$15:$E$20,2,0)=7000,0,VLOOKUP(VLOOKUP(AP76,MAPPING!$B$15:$D$20,2,1),MAPPING!$C$15:$E$20,2,0)))</f>
        <v>0</v>
      </c>
      <c r="V76" s="27">
        <f>(K76*VLOOKUP(O76/K76,MAPPING!$B$22:$C$29,2,10))</f>
        <v>0</v>
      </c>
      <c r="W76" s="27">
        <v>0</v>
      </c>
      <c r="X76" s="124">
        <f t="shared" si="55"/>
        <v>0</v>
      </c>
      <c r="Y76" s="122"/>
      <c r="Z76" s="11">
        <f t="shared" si="37"/>
        <v>6650</v>
      </c>
      <c r="AA76" s="95"/>
      <c r="AC76" s="1" t="s">
        <v>518</v>
      </c>
      <c r="AD76" s="1" t="s">
        <v>96</v>
      </c>
      <c r="AE76" s="1" t="s">
        <v>519</v>
      </c>
      <c r="AF76" s="1" t="s">
        <v>569</v>
      </c>
      <c r="AG76" s="1" t="s">
        <v>570</v>
      </c>
      <c r="AH76" s="1" t="s">
        <v>571</v>
      </c>
      <c r="AI76" s="1" t="s">
        <v>572</v>
      </c>
      <c r="AJ76" s="1" t="s">
        <v>51</v>
      </c>
      <c r="AK76" s="6">
        <v>1</v>
      </c>
      <c r="AL76" s="7">
        <v>0.5</v>
      </c>
      <c r="AM76" s="7">
        <v>0.2</v>
      </c>
      <c r="AN76" s="7">
        <v>0.5</v>
      </c>
      <c r="AO76" s="1" t="s">
        <v>58</v>
      </c>
      <c r="AP76" s="7">
        <v>20.9</v>
      </c>
      <c r="AQ76" s="1" t="s">
        <v>53</v>
      </c>
      <c r="AR76" s="1" t="s">
        <v>53</v>
      </c>
      <c r="AS76" s="1" t="s">
        <v>53</v>
      </c>
      <c r="AT76" s="1" t="s">
        <v>53</v>
      </c>
      <c r="AU76" s="1" t="s">
        <v>53</v>
      </c>
      <c r="AV76" s="1" t="s">
        <v>110</v>
      </c>
      <c r="AW76" s="1" t="s">
        <v>105</v>
      </c>
      <c r="AX76" s="1" t="s">
        <v>105</v>
      </c>
      <c r="AY76" s="1" t="s">
        <v>51</v>
      </c>
      <c r="AZ76" s="1" t="s">
        <v>54</v>
      </c>
      <c r="BA76" s="1" t="s">
        <v>573</v>
      </c>
      <c r="BB76" s="1" t="s">
        <v>51</v>
      </c>
      <c r="BC76" s="1" t="s">
        <v>574</v>
      </c>
      <c r="BD76" s="1" t="s">
        <v>106</v>
      </c>
      <c r="BE76" s="1" t="s">
        <v>107</v>
      </c>
      <c r="BF76" s="1" t="s">
        <v>108</v>
      </c>
      <c r="BG76" s="1" t="s">
        <v>55</v>
      </c>
      <c r="BH76" s="1" t="s">
        <v>56</v>
      </c>
      <c r="BI76" s="1" t="s">
        <v>51</v>
      </c>
      <c r="BJ76" s="1" t="s">
        <v>109</v>
      </c>
    </row>
    <row r="77" spans="2:62" x14ac:dyDescent="0.3">
      <c r="B77" s="9">
        <f t="shared" si="38"/>
        <v>73</v>
      </c>
      <c r="C77" s="9" t="str">
        <f t="shared" si="39"/>
        <v>YVR</v>
      </c>
      <c r="D77" s="9" t="str">
        <f t="shared" si="40"/>
        <v>2025-09-23</v>
      </c>
      <c r="E77" s="9" t="str">
        <f t="shared" si="41"/>
        <v>01477597155</v>
      </c>
      <c r="F77" s="9" t="str">
        <f t="shared" si="42"/>
        <v>PUS250157042</v>
      </c>
      <c r="G77" s="9" t="str">
        <f t="shared" si="43"/>
        <v>이윤지</v>
      </c>
      <c r="H77" s="2" t="str">
        <f t="shared" si="44"/>
        <v>일반(목록배제,Normal-Manifest Exception)</v>
      </c>
      <c r="I77" s="28">
        <f t="shared" si="45"/>
        <v>17.989999999999998</v>
      </c>
      <c r="J77" s="2" t="str">
        <f t="shared" si="46"/>
        <v>KSC GLOBAL TRADING LTD</v>
      </c>
      <c r="K77" s="9">
        <f t="shared" si="47"/>
        <v>1</v>
      </c>
      <c r="L77" s="21">
        <f t="shared" si="48"/>
        <v>0.5</v>
      </c>
      <c r="M77" s="21">
        <f t="shared" si="49"/>
        <v>0.2</v>
      </c>
      <c r="N77" s="21">
        <f t="shared" si="50"/>
        <v>0.5</v>
      </c>
      <c r="O77" s="21">
        <f t="shared" si="51"/>
        <v>0.5</v>
      </c>
      <c r="P77" s="9" t="str">
        <f t="shared" si="52"/>
        <v>6094373032996</v>
      </c>
      <c r="Q77" s="22">
        <f t="shared" si="53"/>
        <v>6650</v>
      </c>
      <c r="R77" s="27">
        <f>VLOOKUP(H77,MAPPING!$B$3:$D$13,3,0)</f>
        <v>0</v>
      </c>
      <c r="S77" s="26">
        <f t="shared" si="54"/>
        <v>0</v>
      </c>
      <c r="T77" s="27">
        <v>0</v>
      </c>
      <c r="U77" s="27">
        <f>(IF(VLOOKUP(VLOOKUP(AP77,MAPPING!$B$15:$D$20,2,1),MAPPING!$C$15:$E$20,2,0)=7000,0,VLOOKUP(VLOOKUP(AP77,MAPPING!$B$15:$D$20,2,1),MAPPING!$C$15:$E$20,2,0)))</f>
        <v>0</v>
      </c>
      <c r="V77" s="27">
        <f>(K77*VLOOKUP(O77/K77,MAPPING!$B$22:$C$29,2,10))</f>
        <v>0</v>
      </c>
      <c r="W77" s="27">
        <v>0</v>
      </c>
      <c r="X77" s="124">
        <f t="shared" si="55"/>
        <v>0</v>
      </c>
      <c r="Y77" s="122"/>
      <c r="Z77" s="11">
        <f t="shared" si="37"/>
        <v>6650</v>
      </c>
      <c r="AA77" s="95"/>
      <c r="AC77" s="1" t="s">
        <v>518</v>
      </c>
      <c r="AD77" s="1" t="s">
        <v>96</v>
      </c>
      <c r="AE77" s="1" t="s">
        <v>519</v>
      </c>
      <c r="AF77" s="1" t="s">
        <v>575</v>
      </c>
      <c r="AG77" s="1" t="s">
        <v>576</v>
      </c>
      <c r="AH77" s="1" t="s">
        <v>577</v>
      </c>
      <c r="AI77" s="1" t="s">
        <v>578</v>
      </c>
      <c r="AJ77" s="1" t="s">
        <v>51</v>
      </c>
      <c r="AK77" s="6">
        <v>1</v>
      </c>
      <c r="AL77" s="7">
        <v>0.5</v>
      </c>
      <c r="AM77" s="7">
        <v>0.2</v>
      </c>
      <c r="AN77" s="7">
        <v>0.5</v>
      </c>
      <c r="AO77" s="1" t="s">
        <v>58</v>
      </c>
      <c r="AP77" s="7">
        <v>17.989999999999998</v>
      </c>
      <c r="AQ77" s="1" t="s">
        <v>53</v>
      </c>
      <c r="AR77" s="1" t="s">
        <v>53</v>
      </c>
      <c r="AS77" s="1" t="s">
        <v>53</v>
      </c>
      <c r="AT77" s="1" t="s">
        <v>53</v>
      </c>
      <c r="AU77" s="1" t="s">
        <v>53</v>
      </c>
      <c r="AV77" s="1" t="s">
        <v>110</v>
      </c>
      <c r="AW77" s="1" t="s">
        <v>105</v>
      </c>
      <c r="AX77" s="1" t="s">
        <v>105</v>
      </c>
      <c r="AY77" s="1" t="s">
        <v>51</v>
      </c>
      <c r="AZ77" s="1" t="s">
        <v>54</v>
      </c>
      <c r="BA77" s="1" t="s">
        <v>579</v>
      </c>
      <c r="BB77" s="1" t="s">
        <v>51</v>
      </c>
      <c r="BC77" s="1" t="s">
        <v>580</v>
      </c>
      <c r="BD77" s="1" t="s">
        <v>106</v>
      </c>
      <c r="BE77" s="1" t="s">
        <v>107</v>
      </c>
      <c r="BF77" s="1" t="s">
        <v>108</v>
      </c>
      <c r="BG77" s="1" t="s">
        <v>55</v>
      </c>
      <c r="BH77" s="1" t="s">
        <v>56</v>
      </c>
      <c r="BI77" s="1" t="s">
        <v>51</v>
      </c>
      <c r="BJ77" s="1" t="s">
        <v>109</v>
      </c>
    </row>
    <row r="78" spans="2:62" x14ac:dyDescent="0.3">
      <c r="B78" s="9">
        <f t="shared" si="38"/>
        <v>74</v>
      </c>
      <c r="C78" s="9" t="str">
        <f t="shared" si="39"/>
        <v>YVR</v>
      </c>
      <c r="D78" s="9" t="str">
        <f t="shared" si="40"/>
        <v>2025-09-23</v>
      </c>
      <c r="E78" s="9" t="str">
        <f t="shared" si="41"/>
        <v>01477597155</v>
      </c>
      <c r="F78" s="9" t="str">
        <f t="shared" si="42"/>
        <v>PUS250157029</v>
      </c>
      <c r="G78" s="9" t="str">
        <f t="shared" si="43"/>
        <v>유성진</v>
      </c>
      <c r="H78" s="2" t="str">
        <f t="shared" si="44"/>
        <v>일반(목록배제,Normal-Manifest Exception)</v>
      </c>
      <c r="I78" s="28">
        <f t="shared" si="45"/>
        <v>47.88</v>
      </c>
      <c r="J78" s="2" t="str">
        <f t="shared" si="46"/>
        <v>KSC GLOBAL TRADING LTD</v>
      </c>
      <c r="K78" s="9">
        <f t="shared" si="47"/>
        <v>1</v>
      </c>
      <c r="L78" s="21">
        <f t="shared" si="48"/>
        <v>3.5</v>
      </c>
      <c r="M78" s="21">
        <f t="shared" si="49"/>
        <v>0.2</v>
      </c>
      <c r="N78" s="21">
        <f t="shared" si="50"/>
        <v>3.5</v>
      </c>
      <c r="O78" s="21">
        <f t="shared" si="51"/>
        <v>3.5</v>
      </c>
      <c r="P78" s="9" t="str">
        <f t="shared" si="52"/>
        <v>6094373032983</v>
      </c>
      <c r="Q78" s="22">
        <f t="shared" si="53"/>
        <v>18650</v>
      </c>
      <c r="R78" s="27">
        <f>VLOOKUP(H78,MAPPING!$B$3:$D$13,3,0)</f>
        <v>0</v>
      </c>
      <c r="S78" s="26">
        <f t="shared" si="54"/>
        <v>0</v>
      </c>
      <c r="T78" s="27">
        <v>0</v>
      </c>
      <c r="U78" s="27">
        <f>(IF(VLOOKUP(VLOOKUP(AP78,MAPPING!$B$15:$D$20,2,1),MAPPING!$C$15:$E$20,2,0)=7000,0,VLOOKUP(VLOOKUP(AP78,MAPPING!$B$15:$D$20,2,1),MAPPING!$C$15:$E$20,2,0)))</f>
        <v>0</v>
      </c>
      <c r="V78" s="27">
        <f>(K78*VLOOKUP(O78/K78,MAPPING!$B$22:$C$29,2,10))</f>
        <v>600</v>
      </c>
      <c r="W78" s="27">
        <v>0</v>
      </c>
      <c r="X78" s="124">
        <f t="shared" si="55"/>
        <v>0</v>
      </c>
      <c r="Y78" s="122"/>
      <c r="Z78" s="11">
        <f t="shared" si="37"/>
        <v>19250</v>
      </c>
      <c r="AA78" s="95"/>
      <c r="AC78" s="1" t="s">
        <v>518</v>
      </c>
      <c r="AD78" s="1" t="s">
        <v>96</v>
      </c>
      <c r="AE78" s="1" t="s">
        <v>519</v>
      </c>
      <c r="AF78" s="1" t="s">
        <v>581</v>
      </c>
      <c r="AG78" s="1" t="s">
        <v>582</v>
      </c>
      <c r="AH78" s="1" t="s">
        <v>583</v>
      </c>
      <c r="AI78" s="1" t="s">
        <v>584</v>
      </c>
      <c r="AJ78" s="1" t="s">
        <v>51</v>
      </c>
      <c r="AK78" s="6">
        <v>1</v>
      </c>
      <c r="AL78" s="7">
        <v>3.5</v>
      </c>
      <c r="AM78" s="7">
        <v>0.2</v>
      </c>
      <c r="AN78" s="7">
        <v>3.5</v>
      </c>
      <c r="AO78" s="1" t="s">
        <v>58</v>
      </c>
      <c r="AP78" s="7">
        <v>47.88</v>
      </c>
      <c r="AQ78" s="1" t="s">
        <v>53</v>
      </c>
      <c r="AR78" s="1" t="s">
        <v>53</v>
      </c>
      <c r="AS78" s="1" t="s">
        <v>53</v>
      </c>
      <c r="AT78" s="1" t="s">
        <v>53</v>
      </c>
      <c r="AU78" s="1" t="s">
        <v>53</v>
      </c>
      <c r="AV78" s="1" t="s">
        <v>110</v>
      </c>
      <c r="AW78" s="1" t="s">
        <v>105</v>
      </c>
      <c r="AX78" s="1" t="s">
        <v>105</v>
      </c>
      <c r="AY78" s="1" t="s">
        <v>51</v>
      </c>
      <c r="AZ78" s="1" t="s">
        <v>54</v>
      </c>
      <c r="BA78" s="1" t="s">
        <v>585</v>
      </c>
      <c r="BB78" s="1" t="s">
        <v>51</v>
      </c>
      <c r="BC78" s="1" t="s">
        <v>586</v>
      </c>
      <c r="BD78" s="1" t="s">
        <v>106</v>
      </c>
      <c r="BE78" s="1" t="s">
        <v>107</v>
      </c>
      <c r="BF78" s="1" t="s">
        <v>108</v>
      </c>
      <c r="BG78" s="1" t="s">
        <v>55</v>
      </c>
      <c r="BH78" s="1" t="s">
        <v>56</v>
      </c>
      <c r="BI78" s="1" t="s">
        <v>51</v>
      </c>
      <c r="BJ78" s="1" t="s">
        <v>109</v>
      </c>
    </row>
    <row r="79" spans="2:62" x14ac:dyDescent="0.3">
      <c r="B79" s="9">
        <f t="shared" si="38"/>
        <v>75</v>
      </c>
      <c r="C79" s="9" t="str">
        <f t="shared" si="39"/>
        <v>YVR</v>
      </c>
      <c r="D79" s="9" t="str">
        <f t="shared" si="40"/>
        <v>2025-09-23</v>
      </c>
      <c r="E79" s="9" t="str">
        <f t="shared" si="41"/>
        <v>01477597155</v>
      </c>
      <c r="F79" s="9" t="str">
        <f t="shared" si="42"/>
        <v>PUS250157068</v>
      </c>
      <c r="G79" s="9" t="str">
        <f t="shared" si="43"/>
        <v>허영주</v>
      </c>
      <c r="H79" s="2" t="str">
        <f t="shared" si="44"/>
        <v>일반(목록배제,Normal-Manifest Exception)</v>
      </c>
      <c r="I79" s="28">
        <f t="shared" si="45"/>
        <v>59.95</v>
      </c>
      <c r="J79" s="2" t="str">
        <f t="shared" si="46"/>
        <v>KSC GLOBAL TRADING LTD</v>
      </c>
      <c r="K79" s="9">
        <f t="shared" si="47"/>
        <v>1</v>
      </c>
      <c r="L79" s="21">
        <f t="shared" si="48"/>
        <v>5.5</v>
      </c>
      <c r="M79" s="21">
        <f t="shared" si="49"/>
        <v>0.2</v>
      </c>
      <c r="N79" s="21">
        <f t="shared" si="50"/>
        <v>5.5</v>
      </c>
      <c r="O79" s="21">
        <f t="shared" si="51"/>
        <v>5.5</v>
      </c>
      <c r="P79" s="9" t="str">
        <f t="shared" si="52"/>
        <v>6094373033022</v>
      </c>
      <c r="Q79" s="22">
        <f t="shared" si="53"/>
        <v>26650</v>
      </c>
      <c r="R79" s="27">
        <f>VLOOKUP(H79,MAPPING!$B$3:$D$13,3,0)</f>
        <v>0</v>
      </c>
      <c r="S79" s="26">
        <f t="shared" si="54"/>
        <v>0</v>
      </c>
      <c r="T79" s="27">
        <v>0</v>
      </c>
      <c r="U79" s="27">
        <f>(IF(VLOOKUP(VLOOKUP(AP79,MAPPING!$B$15:$D$20,2,1),MAPPING!$C$15:$E$20,2,0)=7000,0,VLOOKUP(VLOOKUP(AP79,MAPPING!$B$15:$D$20,2,1),MAPPING!$C$15:$E$20,2,0)))</f>
        <v>0</v>
      </c>
      <c r="V79" s="27">
        <f>(K79*VLOOKUP(O79/K79,MAPPING!$B$22:$C$29,2,10))</f>
        <v>1200</v>
      </c>
      <c r="W79" s="27">
        <v>0</v>
      </c>
      <c r="X79" s="124">
        <f t="shared" si="55"/>
        <v>0</v>
      </c>
      <c r="Y79" s="122"/>
      <c r="Z79" s="11">
        <f t="shared" si="37"/>
        <v>27850</v>
      </c>
      <c r="AA79" s="95"/>
      <c r="AC79" s="1" t="s">
        <v>518</v>
      </c>
      <c r="AD79" s="1" t="s">
        <v>96</v>
      </c>
      <c r="AE79" s="1" t="s">
        <v>519</v>
      </c>
      <c r="AF79" s="1" t="s">
        <v>587</v>
      </c>
      <c r="AG79" s="1" t="s">
        <v>588</v>
      </c>
      <c r="AH79" s="1" t="s">
        <v>589</v>
      </c>
      <c r="AI79" s="1" t="s">
        <v>590</v>
      </c>
      <c r="AJ79" s="1" t="s">
        <v>51</v>
      </c>
      <c r="AK79" s="6">
        <v>1</v>
      </c>
      <c r="AL79" s="7">
        <v>5.5</v>
      </c>
      <c r="AM79" s="7">
        <v>0.2</v>
      </c>
      <c r="AN79" s="7">
        <v>5.5</v>
      </c>
      <c r="AO79" s="1" t="s">
        <v>58</v>
      </c>
      <c r="AP79" s="7">
        <v>59.95</v>
      </c>
      <c r="AQ79" s="1" t="s">
        <v>53</v>
      </c>
      <c r="AR79" s="1" t="s">
        <v>53</v>
      </c>
      <c r="AS79" s="1" t="s">
        <v>53</v>
      </c>
      <c r="AT79" s="1" t="s">
        <v>53</v>
      </c>
      <c r="AU79" s="1" t="s">
        <v>53</v>
      </c>
      <c r="AV79" s="1" t="s">
        <v>110</v>
      </c>
      <c r="AW79" s="1" t="s">
        <v>105</v>
      </c>
      <c r="AX79" s="1" t="s">
        <v>105</v>
      </c>
      <c r="AY79" s="1" t="s">
        <v>51</v>
      </c>
      <c r="AZ79" s="1" t="s">
        <v>54</v>
      </c>
      <c r="BA79" s="1" t="s">
        <v>591</v>
      </c>
      <c r="BB79" s="1" t="s">
        <v>51</v>
      </c>
      <c r="BC79" s="1" t="s">
        <v>592</v>
      </c>
      <c r="BD79" s="1" t="s">
        <v>106</v>
      </c>
      <c r="BE79" s="1" t="s">
        <v>107</v>
      </c>
      <c r="BF79" s="1" t="s">
        <v>108</v>
      </c>
      <c r="BG79" s="1" t="s">
        <v>55</v>
      </c>
      <c r="BH79" s="1" t="s">
        <v>56</v>
      </c>
      <c r="BI79" s="1" t="s">
        <v>51</v>
      </c>
      <c r="BJ79" s="1" t="s">
        <v>109</v>
      </c>
    </row>
    <row r="80" spans="2:62" x14ac:dyDescent="0.3">
      <c r="B80" s="9">
        <f t="shared" si="38"/>
        <v>76</v>
      </c>
      <c r="C80" s="9" t="str">
        <f t="shared" si="39"/>
        <v>YVR</v>
      </c>
      <c r="D80" s="9" t="str">
        <f t="shared" si="40"/>
        <v>2025-09-23</v>
      </c>
      <c r="E80" s="9" t="str">
        <f t="shared" si="41"/>
        <v>01477597155</v>
      </c>
      <c r="F80" s="9" t="str">
        <f t="shared" si="42"/>
        <v>PUS250156962</v>
      </c>
      <c r="G80" s="9" t="str">
        <f t="shared" si="43"/>
        <v>김재하</v>
      </c>
      <c r="H80" s="2" t="str">
        <f t="shared" si="44"/>
        <v>일반(목록배제,Normal-Manifest Exception)</v>
      </c>
      <c r="I80" s="28">
        <f t="shared" si="45"/>
        <v>41.8</v>
      </c>
      <c r="J80" s="2" t="str">
        <f t="shared" si="46"/>
        <v>KSC GLOBAL TRADING LTD</v>
      </c>
      <c r="K80" s="9">
        <f t="shared" si="47"/>
        <v>1</v>
      </c>
      <c r="L80" s="21">
        <f t="shared" si="48"/>
        <v>2.5</v>
      </c>
      <c r="M80" s="21">
        <f t="shared" si="49"/>
        <v>0.2</v>
      </c>
      <c r="N80" s="21">
        <f t="shared" si="50"/>
        <v>2.5</v>
      </c>
      <c r="O80" s="21">
        <f t="shared" si="51"/>
        <v>2.5</v>
      </c>
      <c r="P80" s="9" t="str">
        <f t="shared" si="52"/>
        <v>6094373032916</v>
      </c>
      <c r="Q80" s="22">
        <f t="shared" si="53"/>
        <v>14650</v>
      </c>
      <c r="R80" s="27">
        <f>VLOOKUP(H80,MAPPING!$B$3:$D$13,3,0)</f>
        <v>0</v>
      </c>
      <c r="S80" s="26">
        <f t="shared" si="54"/>
        <v>0</v>
      </c>
      <c r="T80" s="27">
        <v>0</v>
      </c>
      <c r="U80" s="27">
        <f>(IF(VLOOKUP(VLOOKUP(AP80,MAPPING!$B$15:$D$20,2,1),MAPPING!$C$15:$E$20,2,0)=7000,0,VLOOKUP(VLOOKUP(AP80,MAPPING!$B$15:$D$20,2,1),MAPPING!$C$15:$E$20,2,0)))</f>
        <v>0</v>
      </c>
      <c r="V80" s="27">
        <f>(K80*VLOOKUP(O80/K80,MAPPING!$B$22:$C$29,2,10))</f>
        <v>600</v>
      </c>
      <c r="W80" s="27">
        <v>0</v>
      </c>
      <c r="X80" s="124">
        <f t="shared" si="55"/>
        <v>0</v>
      </c>
      <c r="Y80" s="122"/>
      <c r="Z80" s="11">
        <f t="shared" si="37"/>
        <v>15250</v>
      </c>
      <c r="AA80" s="95"/>
      <c r="AC80" s="1" t="s">
        <v>518</v>
      </c>
      <c r="AD80" s="1" t="s">
        <v>96</v>
      </c>
      <c r="AE80" s="1" t="s">
        <v>519</v>
      </c>
      <c r="AF80" s="1" t="s">
        <v>593</v>
      </c>
      <c r="AG80" s="1" t="s">
        <v>594</v>
      </c>
      <c r="AH80" s="1" t="s">
        <v>595</v>
      </c>
      <c r="AI80" s="1" t="s">
        <v>596</v>
      </c>
      <c r="AJ80" s="1" t="s">
        <v>51</v>
      </c>
      <c r="AK80" s="6">
        <v>1</v>
      </c>
      <c r="AL80" s="7">
        <v>2.5</v>
      </c>
      <c r="AM80" s="7">
        <v>0.2</v>
      </c>
      <c r="AN80" s="7">
        <v>2.5</v>
      </c>
      <c r="AO80" s="1" t="s">
        <v>58</v>
      </c>
      <c r="AP80" s="7">
        <v>41.8</v>
      </c>
      <c r="AQ80" s="1" t="s">
        <v>53</v>
      </c>
      <c r="AR80" s="1" t="s">
        <v>53</v>
      </c>
      <c r="AS80" s="1" t="s">
        <v>53</v>
      </c>
      <c r="AT80" s="1" t="s">
        <v>53</v>
      </c>
      <c r="AU80" s="1" t="s">
        <v>53</v>
      </c>
      <c r="AV80" s="1" t="s">
        <v>110</v>
      </c>
      <c r="AW80" s="1" t="s">
        <v>105</v>
      </c>
      <c r="AX80" s="1" t="s">
        <v>105</v>
      </c>
      <c r="AY80" s="1" t="s">
        <v>51</v>
      </c>
      <c r="AZ80" s="1" t="s">
        <v>54</v>
      </c>
      <c r="BA80" s="1" t="s">
        <v>597</v>
      </c>
      <c r="BB80" s="1" t="s">
        <v>51</v>
      </c>
      <c r="BC80" s="1" t="s">
        <v>598</v>
      </c>
      <c r="BD80" s="1" t="s">
        <v>106</v>
      </c>
      <c r="BE80" s="1" t="s">
        <v>107</v>
      </c>
      <c r="BF80" s="1" t="s">
        <v>108</v>
      </c>
      <c r="BG80" s="1" t="s">
        <v>55</v>
      </c>
      <c r="BH80" s="1" t="s">
        <v>56</v>
      </c>
      <c r="BI80" s="1" t="s">
        <v>51</v>
      </c>
      <c r="BJ80" s="1" t="s">
        <v>109</v>
      </c>
    </row>
    <row r="81" spans="2:62" x14ac:dyDescent="0.3">
      <c r="B81" s="9">
        <f t="shared" si="38"/>
        <v>77</v>
      </c>
      <c r="C81" s="9" t="str">
        <f t="shared" si="39"/>
        <v>YVR</v>
      </c>
      <c r="D81" s="9" t="str">
        <f t="shared" si="40"/>
        <v>2025-09-23</v>
      </c>
      <c r="E81" s="9" t="str">
        <f t="shared" si="41"/>
        <v>01477597155</v>
      </c>
      <c r="F81" s="9" t="str">
        <f t="shared" si="42"/>
        <v>PUS250157048</v>
      </c>
      <c r="G81" s="9" t="str">
        <f t="shared" si="43"/>
        <v>임춘선</v>
      </c>
      <c r="H81" s="2" t="str">
        <f t="shared" si="44"/>
        <v>일반(목록배제,Normal-Manifest Exception)</v>
      </c>
      <c r="I81" s="28">
        <f t="shared" si="45"/>
        <v>125.4</v>
      </c>
      <c r="J81" s="2" t="str">
        <f t="shared" si="46"/>
        <v>KSC GLOBAL TRADING LTD</v>
      </c>
      <c r="K81" s="9">
        <f t="shared" si="47"/>
        <v>1</v>
      </c>
      <c r="L81" s="21">
        <f t="shared" si="48"/>
        <v>1</v>
      </c>
      <c r="M81" s="21">
        <f t="shared" si="49"/>
        <v>0.2</v>
      </c>
      <c r="N81" s="21">
        <f t="shared" si="50"/>
        <v>1</v>
      </c>
      <c r="O81" s="21">
        <f t="shared" si="51"/>
        <v>1</v>
      </c>
      <c r="P81" s="9" t="str">
        <f t="shared" si="52"/>
        <v>6094373033002</v>
      </c>
      <c r="Q81" s="22">
        <f t="shared" si="53"/>
        <v>8650</v>
      </c>
      <c r="R81" s="27">
        <f>VLOOKUP(H81,MAPPING!$B$3:$D$13,3,0)</f>
        <v>0</v>
      </c>
      <c r="S81" s="26">
        <f t="shared" si="54"/>
        <v>0</v>
      </c>
      <c r="T81" s="27">
        <v>0</v>
      </c>
      <c r="U81" s="27">
        <f>(IF(VLOOKUP(VLOOKUP(AP81,MAPPING!$B$15:$D$20,2,1),MAPPING!$C$15:$E$20,2,0)=7000,0,VLOOKUP(VLOOKUP(AP81,MAPPING!$B$15:$D$20,2,1),MAPPING!$C$15:$E$20,2,0)))</f>
        <v>0</v>
      </c>
      <c r="V81" s="27">
        <f>(K81*VLOOKUP(O81/K81,MAPPING!$B$22:$C$29,2,10))</f>
        <v>0</v>
      </c>
      <c r="W81" s="27">
        <v>0</v>
      </c>
      <c r="X81" s="124">
        <f t="shared" si="55"/>
        <v>0</v>
      </c>
      <c r="Y81" s="122"/>
      <c r="Z81" s="11">
        <f t="shared" si="37"/>
        <v>8650</v>
      </c>
      <c r="AA81" s="95"/>
      <c r="AC81" s="1" t="s">
        <v>518</v>
      </c>
      <c r="AD81" s="1" t="s">
        <v>96</v>
      </c>
      <c r="AE81" s="1" t="s">
        <v>519</v>
      </c>
      <c r="AF81" s="1" t="s">
        <v>599</v>
      </c>
      <c r="AG81" s="1" t="s">
        <v>600</v>
      </c>
      <c r="AH81" s="1" t="s">
        <v>601</v>
      </c>
      <c r="AI81" s="1" t="s">
        <v>602</v>
      </c>
      <c r="AJ81" s="1" t="s">
        <v>51</v>
      </c>
      <c r="AK81" s="6">
        <v>1</v>
      </c>
      <c r="AL81" s="7">
        <v>1</v>
      </c>
      <c r="AM81" s="7">
        <v>0.2</v>
      </c>
      <c r="AN81" s="7">
        <v>1</v>
      </c>
      <c r="AO81" s="1" t="s">
        <v>58</v>
      </c>
      <c r="AP81" s="7">
        <v>125.4</v>
      </c>
      <c r="AQ81" s="1" t="s">
        <v>53</v>
      </c>
      <c r="AR81" s="1" t="s">
        <v>53</v>
      </c>
      <c r="AS81" s="1" t="s">
        <v>53</v>
      </c>
      <c r="AT81" s="1" t="s">
        <v>53</v>
      </c>
      <c r="AU81" s="1" t="s">
        <v>53</v>
      </c>
      <c r="AV81" s="1" t="s">
        <v>110</v>
      </c>
      <c r="AW81" s="1" t="s">
        <v>105</v>
      </c>
      <c r="AX81" s="1" t="s">
        <v>105</v>
      </c>
      <c r="AY81" s="1" t="s">
        <v>51</v>
      </c>
      <c r="AZ81" s="1" t="s">
        <v>54</v>
      </c>
      <c r="BA81" s="1" t="s">
        <v>603</v>
      </c>
      <c r="BB81" s="1" t="s">
        <v>51</v>
      </c>
      <c r="BC81" s="1" t="s">
        <v>604</v>
      </c>
      <c r="BD81" s="1" t="s">
        <v>106</v>
      </c>
      <c r="BE81" s="1" t="s">
        <v>107</v>
      </c>
      <c r="BF81" s="1" t="s">
        <v>108</v>
      </c>
      <c r="BG81" s="1" t="s">
        <v>55</v>
      </c>
      <c r="BH81" s="1" t="s">
        <v>56</v>
      </c>
      <c r="BI81" s="1" t="s">
        <v>51</v>
      </c>
      <c r="BJ81" s="1" t="s">
        <v>109</v>
      </c>
    </row>
    <row r="82" spans="2:62" x14ac:dyDescent="0.3">
      <c r="B82" s="9">
        <f t="shared" si="38"/>
        <v>78</v>
      </c>
      <c r="C82" s="9" t="str">
        <f t="shared" si="39"/>
        <v>YVR</v>
      </c>
      <c r="D82" s="9" t="str">
        <f t="shared" si="40"/>
        <v>2025-09-23</v>
      </c>
      <c r="E82" s="9" t="str">
        <f t="shared" si="41"/>
        <v>01477597155</v>
      </c>
      <c r="F82" s="9" t="str">
        <f t="shared" si="42"/>
        <v>PUS250157062</v>
      </c>
      <c r="G82" s="9" t="str">
        <f t="shared" si="43"/>
        <v>진운기</v>
      </c>
      <c r="H82" s="2" t="str">
        <f t="shared" si="44"/>
        <v>일반(목록배제,Normal-Manifest Exception)</v>
      </c>
      <c r="I82" s="28">
        <f t="shared" si="45"/>
        <v>20.9</v>
      </c>
      <c r="J82" s="2" t="str">
        <f t="shared" si="46"/>
        <v>KSC GLOBAL TRADING LTD</v>
      </c>
      <c r="K82" s="9">
        <f t="shared" si="47"/>
        <v>1</v>
      </c>
      <c r="L82" s="21">
        <f t="shared" si="48"/>
        <v>0.5</v>
      </c>
      <c r="M82" s="21">
        <f t="shared" si="49"/>
        <v>0.2</v>
      </c>
      <c r="N82" s="21">
        <f t="shared" si="50"/>
        <v>0.5</v>
      </c>
      <c r="O82" s="21">
        <f t="shared" si="51"/>
        <v>0.5</v>
      </c>
      <c r="P82" s="9" t="str">
        <f t="shared" si="52"/>
        <v>6094373033016</v>
      </c>
      <c r="Q82" s="22">
        <f t="shared" si="53"/>
        <v>6650</v>
      </c>
      <c r="R82" s="27">
        <f>VLOOKUP(H82,MAPPING!$B$3:$D$13,3,0)</f>
        <v>0</v>
      </c>
      <c r="S82" s="26">
        <f t="shared" si="54"/>
        <v>0</v>
      </c>
      <c r="T82" s="27">
        <v>0</v>
      </c>
      <c r="U82" s="27">
        <f>(IF(VLOOKUP(VLOOKUP(AP82,MAPPING!$B$15:$D$20,2,1),MAPPING!$C$15:$E$20,2,0)=7000,0,VLOOKUP(VLOOKUP(AP82,MAPPING!$B$15:$D$20,2,1),MAPPING!$C$15:$E$20,2,0)))</f>
        <v>0</v>
      </c>
      <c r="V82" s="27">
        <f>(K82*VLOOKUP(O82/K82,MAPPING!$B$22:$C$29,2,10))</f>
        <v>0</v>
      </c>
      <c r="W82" s="27">
        <v>0</v>
      </c>
      <c r="X82" s="124">
        <f t="shared" si="55"/>
        <v>0</v>
      </c>
      <c r="Y82" s="122"/>
      <c r="Z82" s="11">
        <f t="shared" si="37"/>
        <v>6650</v>
      </c>
      <c r="AA82" s="95"/>
      <c r="AC82" s="1" t="s">
        <v>518</v>
      </c>
      <c r="AD82" s="1" t="s">
        <v>96</v>
      </c>
      <c r="AE82" s="1" t="s">
        <v>519</v>
      </c>
      <c r="AF82" s="1" t="s">
        <v>605</v>
      </c>
      <c r="AG82" s="1" t="s">
        <v>606</v>
      </c>
      <c r="AH82" s="1" t="s">
        <v>607</v>
      </c>
      <c r="AI82" s="1" t="s">
        <v>608</v>
      </c>
      <c r="AJ82" s="1" t="s">
        <v>51</v>
      </c>
      <c r="AK82" s="6">
        <v>1</v>
      </c>
      <c r="AL82" s="7">
        <v>0.5</v>
      </c>
      <c r="AM82" s="7">
        <v>0.2</v>
      </c>
      <c r="AN82" s="7">
        <v>0.5</v>
      </c>
      <c r="AO82" s="1" t="s">
        <v>58</v>
      </c>
      <c r="AP82" s="7">
        <v>20.9</v>
      </c>
      <c r="AQ82" s="1" t="s">
        <v>53</v>
      </c>
      <c r="AR82" s="1" t="s">
        <v>53</v>
      </c>
      <c r="AS82" s="1" t="s">
        <v>53</v>
      </c>
      <c r="AT82" s="1" t="s">
        <v>53</v>
      </c>
      <c r="AU82" s="1" t="s">
        <v>53</v>
      </c>
      <c r="AV82" s="1" t="s">
        <v>110</v>
      </c>
      <c r="AW82" s="1" t="s">
        <v>105</v>
      </c>
      <c r="AX82" s="1" t="s">
        <v>105</v>
      </c>
      <c r="AY82" s="1" t="s">
        <v>51</v>
      </c>
      <c r="AZ82" s="1" t="s">
        <v>54</v>
      </c>
      <c r="BA82" s="1" t="s">
        <v>609</v>
      </c>
      <c r="BB82" s="1" t="s">
        <v>51</v>
      </c>
      <c r="BC82" s="1" t="s">
        <v>610</v>
      </c>
      <c r="BD82" s="1" t="s">
        <v>106</v>
      </c>
      <c r="BE82" s="1" t="s">
        <v>107</v>
      </c>
      <c r="BF82" s="1" t="s">
        <v>108</v>
      </c>
      <c r="BG82" s="1" t="s">
        <v>55</v>
      </c>
      <c r="BH82" s="1" t="s">
        <v>56</v>
      </c>
      <c r="BI82" s="1" t="s">
        <v>51</v>
      </c>
      <c r="BJ82" s="1" t="s">
        <v>109</v>
      </c>
    </row>
    <row r="83" spans="2:62" x14ac:dyDescent="0.3">
      <c r="B83" s="9">
        <f t="shared" si="38"/>
        <v>79</v>
      </c>
      <c r="C83" s="9" t="str">
        <f t="shared" si="39"/>
        <v>YVR</v>
      </c>
      <c r="D83" s="9" t="str">
        <f t="shared" si="40"/>
        <v>2025-09-23</v>
      </c>
      <c r="E83" s="9" t="str">
        <f t="shared" si="41"/>
        <v>01477597155</v>
      </c>
      <c r="F83" s="9" t="str">
        <f t="shared" si="42"/>
        <v>PUS250157049</v>
      </c>
      <c r="G83" s="9" t="str">
        <f t="shared" si="43"/>
        <v>임택근</v>
      </c>
      <c r="H83" s="2" t="str">
        <f t="shared" si="44"/>
        <v>일반(목록배제,Normal-Manifest Exception)</v>
      </c>
      <c r="I83" s="28">
        <f t="shared" si="45"/>
        <v>59.95</v>
      </c>
      <c r="J83" s="2" t="str">
        <f t="shared" si="46"/>
        <v>KSC GLOBAL TRADING LTD</v>
      </c>
      <c r="K83" s="9">
        <f t="shared" si="47"/>
        <v>1</v>
      </c>
      <c r="L83" s="21">
        <f t="shared" si="48"/>
        <v>5.5</v>
      </c>
      <c r="M83" s="21">
        <f t="shared" si="49"/>
        <v>0.2</v>
      </c>
      <c r="N83" s="21">
        <f t="shared" si="50"/>
        <v>5.5</v>
      </c>
      <c r="O83" s="21">
        <f t="shared" si="51"/>
        <v>5.5</v>
      </c>
      <c r="P83" s="9" t="str">
        <f t="shared" si="52"/>
        <v>6094373033003</v>
      </c>
      <c r="Q83" s="22">
        <f t="shared" si="53"/>
        <v>26650</v>
      </c>
      <c r="R83" s="27">
        <f>VLOOKUP(H83,MAPPING!$B$3:$D$13,3,0)</f>
        <v>0</v>
      </c>
      <c r="S83" s="26">
        <f t="shared" si="54"/>
        <v>0</v>
      </c>
      <c r="T83" s="27">
        <v>0</v>
      </c>
      <c r="U83" s="27">
        <f>(IF(VLOOKUP(VLOOKUP(AP83,MAPPING!$B$15:$D$20,2,1),MAPPING!$C$15:$E$20,2,0)=7000,0,VLOOKUP(VLOOKUP(AP83,MAPPING!$B$15:$D$20,2,1),MAPPING!$C$15:$E$20,2,0)))</f>
        <v>0</v>
      </c>
      <c r="V83" s="27">
        <f>(K83*VLOOKUP(O83/K83,MAPPING!$B$22:$C$29,2,10))</f>
        <v>1200</v>
      </c>
      <c r="W83" s="27">
        <v>0</v>
      </c>
      <c r="X83" s="124">
        <f t="shared" si="55"/>
        <v>0</v>
      </c>
      <c r="Y83" s="122"/>
      <c r="Z83" s="11">
        <f t="shared" si="37"/>
        <v>27850</v>
      </c>
      <c r="AA83" s="95"/>
      <c r="AC83" s="1" t="s">
        <v>518</v>
      </c>
      <c r="AD83" s="1" t="s">
        <v>96</v>
      </c>
      <c r="AE83" s="1" t="s">
        <v>519</v>
      </c>
      <c r="AF83" s="1" t="s">
        <v>611</v>
      </c>
      <c r="AG83" s="1" t="s">
        <v>612</v>
      </c>
      <c r="AH83" s="1" t="s">
        <v>613</v>
      </c>
      <c r="AI83" s="1" t="s">
        <v>614</v>
      </c>
      <c r="AJ83" s="1" t="s">
        <v>51</v>
      </c>
      <c r="AK83" s="6">
        <v>1</v>
      </c>
      <c r="AL83" s="7">
        <v>5.5</v>
      </c>
      <c r="AM83" s="7">
        <v>0.2</v>
      </c>
      <c r="AN83" s="7">
        <v>5.5</v>
      </c>
      <c r="AO83" s="1" t="s">
        <v>58</v>
      </c>
      <c r="AP83" s="7">
        <v>59.95</v>
      </c>
      <c r="AQ83" s="1" t="s">
        <v>53</v>
      </c>
      <c r="AR83" s="1" t="s">
        <v>53</v>
      </c>
      <c r="AS83" s="1" t="s">
        <v>53</v>
      </c>
      <c r="AT83" s="1" t="s">
        <v>53</v>
      </c>
      <c r="AU83" s="1" t="s">
        <v>53</v>
      </c>
      <c r="AV83" s="1" t="s">
        <v>110</v>
      </c>
      <c r="AW83" s="1" t="s">
        <v>105</v>
      </c>
      <c r="AX83" s="1" t="s">
        <v>105</v>
      </c>
      <c r="AY83" s="1" t="s">
        <v>51</v>
      </c>
      <c r="AZ83" s="1" t="s">
        <v>54</v>
      </c>
      <c r="BA83" s="1" t="s">
        <v>615</v>
      </c>
      <c r="BB83" s="1" t="s">
        <v>51</v>
      </c>
      <c r="BC83" s="1" t="s">
        <v>616</v>
      </c>
      <c r="BD83" s="1" t="s">
        <v>106</v>
      </c>
      <c r="BE83" s="1" t="s">
        <v>107</v>
      </c>
      <c r="BF83" s="1" t="s">
        <v>108</v>
      </c>
      <c r="BG83" s="1" t="s">
        <v>55</v>
      </c>
      <c r="BH83" s="1" t="s">
        <v>56</v>
      </c>
      <c r="BI83" s="1" t="s">
        <v>51</v>
      </c>
      <c r="BJ83" s="1" t="s">
        <v>109</v>
      </c>
    </row>
    <row r="84" spans="2:62" x14ac:dyDescent="0.3">
      <c r="B84" s="9">
        <f t="shared" si="38"/>
        <v>80</v>
      </c>
      <c r="C84" s="9" t="str">
        <f t="shared" si="39"/>
        <v>YVR</v>
      </c>
      <c r="D84" s="9" t="str">
        <f t="shared" si="40"/>
        <v>2025-09-23</v>
      </c>
      <c r="E84" s="9" t="str">
        <f t="shared" si="41"/>
        <v>01477597155</v>
      </c>
      <c r="F84" s="9" t="str">
        <f t="shared" si="42"/>
        <v>PUS250156987</v>
      </c>
      <c r="G84" s="9" t="str">
        <f t="shared" si="43"/>
        <v>김인호</v>
      </c>
      <c r="H84" s="2" t="str">
        <f t="shared" si="44"/>
        <v>일반(목록배제,Normal-Manifest Exception)</v>
      </c>
      <c r="I84" s="28">
        <f t="shared" si="45"/>
        <v>11.99</v>
      </c>
      <c r="J84" s="2" t="str">
        <f t="shared" si="46"/>
        <v>KSC GLOBAL TRADING LTD</v>
      </c>
      <c r="K84" s="9">
        <f t="shared" si="47"/>
        <v>1</v>
      </c>
      <c r="L84" s="21">
        <f t="shared" si="48"/>
        <v>1.2</v>
      </c>
      <c r="M84" s="21">
        <f t="shared" si="49"/>
        <v>0.2</v>
      </c>
      <c r="N84" s="21">
        <f t="shared" si="50"/>
        <v>1.2</v>
      </c>
      <c r="O84" s="21">
        <f t="shared" si="51"/>
        <v>1.5</v>
      </c>
      <c r="P84" s="9" t="str">
        <f t="shared" si="52"/>
        <v>6094373032941</v>
      </c>
      <c r="Q84" s="22">
        <f t="shared" si="53"/>
        <v>10650</v>
      </c>
      <c r="R84" s="27">
        <f>VLOOKUP(H84,MAPPING!$B$3:$D$13,3,0)</f>
        <v>0</v>
      </c>
      <c r="S84" s="26">
        <f t="shared" si="54"/>
        <v>0</v>
      </c>
      <c r="T84" s="27">
        <v>0</v>
      </c>
      <c r="U84" s="27">
        <f>(IF(VLOOKUP(VLOOKUP(AP84,MAPPING!$B$15:$D$20,2,1),MAPPING!$C$15:$E$20,2,0)=7000,0,VLOOKUP(VLOOKUP(AP84,MAPPING!$B$15:$D$20,2,1),MAPPING!$C$15:$E$20,2,0)))</f>
        <v>0</v>
      </c>
      <c r="V84" s="27">
        <f>(K84*VLOOKUP(O84/K84,MAPPING!$B$22:$C$29,2,10))</f>
        <v>0</v>
      </c>
      <c r="W84" s="27">
        <v>0</v>
      </c>
      <c r="X84" s="124">
        <f t="shared" si="55"/>
        <v>0</v>
      </c>
      <c r="Y84" s="122"/>
      <c r="Z84" s="11">
        <f t="shared" si="37"/>
        <v>10650</v>
      </c>
      <c r="AA84" s="95"/>
      <c r="AC84" s="1" t="s">
        <v>518</v>
      </c>
      <c r="AD84" s="1" t="s">
        <v>96</v>
      </c>
      <c r="AE84" s="1" t="s">
        <v>519</v>
      </c>
      <c r="AF84" s="1" t="s">
        <v>617</v>
      </c>
      <c r="AG84" s="1" t="s">
        <v>618</v>
      </c>
      <c r="AH84" s="1" t="s">
        <v>619</v>
      </c>
      <c r="AI84" s="1" t="s">
        <v>620</v>
      </c>
      <c r="AJ84" s="1" t="s">
        <v>51</v>
      </c>
      <c r="AK84" s="6">
        <v>1</v>
      </c>
      <c r="AL84" s="7">
        <v>1.2</v>
      </c>
      <c r="AM84" s="7">
        <v>0.2</v>
      </c>
      <c r="AN84" s="7">
        <v>1.2</v>
      </c>
      <c r="AO84" s="1" t="s">
        <v>58</v>
      </c>
      <c r="AP84" s="7">
        <v>11.99</v>
      </c>
      <c r="AQ84" s="1" t="s">
        <v>53</v>
      </c>
      <c r="AR84" s="1" t="s">
        <v>53</v>
      </c>
      <c r="AS84" s="1" t="s">
        <v>53</v>
      </c>
      <c r="AT84" s="1" t="s">
        <v>53</v>
      </c>
      <c r="AU84" s="1" t="s">
        <v>53</v>
      </c>
      <c r="AV84" s="1" t="s">
        <v>110</v>
      </c>
      <c r="AW84" s="1" t="s">
        <v>105</v>
      </c>
      <c r="AX84" s="1" t="s">
        <v>105</v>
      </c>
      <c r="AY84" s="1" t="s">
        <v>51</v>
      </c>
      <c r="AZ84" s="1" t="s">
        <v>54</v>
      </c>
      <c r="BA84" s="1" t="s">
        <v>621</v>
      </c>
      <c r="BB84" s="1" t="s">
        <v>51</v>
      </c>
      <c r="BC84" s="1" t="s">
        <v>622</v>
      </c>
      <c r="BD84" s="1" t="s">
        <v>106</v>
      </c>
      <c r="BE84" s="1" t="s">
        <v>107</v>
      </c>
      <c r="BF84" s="1" t="s">
        <v>108</v>
      </c>
      <c r="BG84" s="1" t="s">
        <v>55</v>
      </c>
      <c r="BH84" s="1" t="s">
        <v>56</v>
      </c>
      <c r="BI84" s="1" t="s">
        <v>51</v>
      </c>
      <c r="BJ84" s="1" t="s">
        <v>109</v>
      </c>
    </row>
    <row r="85" spans="2:62" x14ac:dyDescent="0.3">
      <c r="B85" s="9">
        <f t="shared" si="38"/>
        <v>81</v>
      </c>
      <c r="C85" s="9" t="str">
        <f t="shared" si="39"/>
        <v>YVR</v>
      </c>
      <c r="D85" s="9" t="str">
        <f t="shared" si="40"/>
        <v>2025-09-23</v>
      </c>
      <c r="E85" s="9" t="str">
        <f t="shared" si="41"/>
        <v>01477597155</v>
      </c>
      <c r="F85" s="9" t="str">
        <f t="shared" si="42"/>
        <v>PUS250157044</v>
      </c>
      <c r="G85" s="9" t="str">
        <f t="shared" si="43"/>
        <v>이주현</v>
      </c>
      <c r="H85" s="2" t="str">
        <f t="shared" si="44"/>
        <v>일반(목록배제,Normal-Manifest Exception)</v>
      </c>
      <c r="I85" s="28">
        <f t="shared" si="45"/>
        <v>35.97</v>
      </c>
      <c r="J85" s="2" t="str">
        <f t="shared" si="46"/>
        <v>KSC GLOBAL TRADING LTD</v>
      </c>
      <c r="K85" s="9">
        <f t="shared" si="47"/>
        <v>1</v>
      </c>
      <c r="L85" s="21">
        <f t="shared" si="48"/>
        <v>3.5</v>
      </c>
      <c r="M85" s="21">
        <f t="shared" si="49"/>
        <v>0.2</v>
      </c>
      <c r="N85" s="21">
        <f t="shared" si="50"/>
        <v>3.5</v>
      </c>
      <c r="O85" s="21">
        <f t="shared" si="51"/>
        <v>3.5</v>
      </c>
      <c r="P85" s="9" t="str">
        <f t="shared" si="52"/>
        <v>6094373032998</v>
      </c>
      <c r="Q85" s="22">
        <f t="shared" si="53"/>
        <v>18650</v>
      </c>
      <c r="R85" s="27">
        <f>VLOOKUP(H85,MAPPING!$B$3:$D$13,3,0)</f>
        <v>0</v>
      </c>
      <c r="S85" s="26">
        <f t="shared" si="54"/>
        <v>0</v>
      </c>
      <c r="T85" s="27">
        <v>0</v>
      </c>
      <c r="U85" s="27">
        <f>(IF(VLOOKUP(VLOOKUP(AP85,MAPPING!$B$15:$D$20,2,1),MAPPING!$C$15:$E$20,2,0)=7000,0,VLOOKUP(VLOOKUP(AP85,MAPPING!$B$15:$D$20,2,1),MAPPING!$C$15:$E$20,2,0)))</f>
        <v>0</v>
      </c>
      <c r="V85" s="27">
        <f>(K85*VLOOKUP(O85/K85,MAPPING!$B$22:$C$29,2,10))</f>
        <v>600</v>
      </c>
      <c r="W85" s="27">
        <v>0</v>
      </c>
      <c r="X85" s="124">
        <f t="shared" si="55"/>
        <v>0</v>
      </c>
      <c r="Y85" s="122"/>
      <c r="Z85" s="11">
        <f t="shared" si="37"/>
        <v>19250</v>
      </c>
      <c r="AA85" s="95"/>
      <c r="AC85" s="1" t="s">
        <v>518</v>
      </c>
      <c r="AD85" s="1" t="s">
        <v>96</v>
      </c>
      <c r="AE85" s="1" t="s">
        <v>519</v>
      </c>
      <c r="AF85" s="1" t="s">
        <v>623</v>
      </c>
      <c r="AG85" s="1" t="s">
        <v>624</v>
      </c>
      <c r="AH85" s="1" t="s">
        <v>625</v>
      </c>
      <c r="AI85" s="1" t="s">
        <v>626</v>
      </c>
      <c r="AJ85" s="1" t="s">
        <v>51</v>
      </c>
      <c r="AK85" s="6">
        <v>1</v>
      </c>
      <c r="AL85" s="7">
        <v>3.5</v>
      </c>
      <c r="AM85" s="7">
        <v>0.2</v>
      </c>
      <c r="AN85" s="7">
        <v>3.5</v>
      </c>
      <c r="AO85" s="1" t="s">
        <v>58</v>
      </c>
      <c r="AP85" s="7">
        <v>35.97</v>
      </c>
      <c r="AQ85" s="1" t="s">
        <v>53</v>
      </c>
      <c r="AR85" s="1" t="s">
        <v>53</v>
      </c>
      <c r="AS85" s="1" t="s">
        <v>53</v>
      </c>
      <c r="AT85" s="1" t="s">
        <v>53</v>
      </c>
      <c r="AU85" s="1" t="s">
        <v>53</v>
      </c>
      <c r="AV85" s="1" t="s">
        <v>110</v>
      </c>
      <c r="AW85" s="1" t="s">
        <v>105</v>
      </c>
      <c r="AX85" s="1" t="s">
        <v>105</v>
      </c>
      <c r="AY85" s="1" t="s">
        <v>51</v>
      </c>
      <c r="AZ85" s="1" t="s">
        <v>54</v>
      </c>
      <c r="BA85" s="1" t="s">
        <v>627</v>
      </c>
      <c r="BB85" s="1" t="s">
        <v>51</v>
      </c>
      <c r="BC85" s="1" t="s">
        <v>628</v>
      </c>
      <c r="BD85" s="1" t="s">
        <v>106</v>
      </c>
      <c r="BE85" s="1" t="s">
        <v>107</v>
      </c>
      <c r="BF85" s="1" t="s">
        <v>108</v>
      </c>
      <c r="BG85" s="1" t="s">
        <v>55</v>
      </c>
      <c r="BH85" s="1" t="s">
        <v>56</v>
      </c>
      <c r="BI85" s="1" t="s">
        <v>51</v>
      </c>
      <c r="BJ85" s="1" t="s">
        <v>109</v>
      </c>
    </row>
    <row r="86" spans="2:62" x14ac:dyDescent="0.3">
      <c r="B86" s="9">
        <f t="shared" si="38"/>
        <v>82</v>
      </c>
      <c r="C86" s="9" t="str">
        <f t="shared" si="39"/>
        <v>YVR</v>
      </c>
      <c r="D86" s="9" t="str">
        <f t="shared" si="40"/>
        <v>2025-09-23</v>
      </c>
      <c r="E86" s="9" t="str">
        <f t="shared" si="41"/>
        <v>01477597155</v>
      </c>
      <c r="F86" s="9" t="str">
        <f t="shared" si="42"/>
        <v>PUS250157023</v>
      </c>
      <c r="G86" s="9" t="str">
        <f t="shared" si="43"/>
        <v>오은진</v>
      </c>
      <c r="H86" s="2" t="str">
        <f t="shared" si="44"/>
        <v>일반(목록배제,Normal-Manifest Exception)</v>
      </c>
      <c r="I86" s="28">
        <f t="shared" si="45"/>
        <v>41.8</v>
      </c>
      <c r="J86" s="2" t="str">
        <f t="shared" si="46"/>
        <v>KSC GLOBAL TRADING LTD</v>
      </c>
      <c r="K86" s="9">
        <f t="shared" si="47"/>
        <v>1</v>
      </c>
      <c r="L86" s="21">
        <f t="shared" si="48"/>
        <v>1</v>
      </c>
      <c r="M86" s="21">
        <f t="shared" si="49"/>
        <v>0.2</v>
      </c>
      <c r="N86" s="21">
        <f t="shared" si="50"/>
        <v>1</v>
      </c>
      <c r="O86" s="21">
        <f t="shared" si="51"/>
        <v>1</v>
      </c>
      <c r="P86" s="9" t="str">
        <f t="shared" si="52"/>
        <v>6094373032977</v>
      </c>
      <c r="Q86" s="22">
        <f t="shared" si="53"/>
        <v>8650</v>
      </c>
      <c r="R86" s="27">
        <f>VLOOKUP(H86,MAPPING!$B$3:$D$13,3,0)</f>
        <v>0</v>
      </c>
      <c r="S86" s="26">
        <f t="shared" si="54"/>
        <v>0</v>
      </c>
      <c r="T86" s="27">
        <v>0</v>
      </c>
      <c r="U86" s="27">
        <f>(IF(VLOOKUP(VLOOKUP(AP86,MAPPING!$B$15:$D$20,2,1),MAPPING!$C$15:$E$20,2,0)=7000,0,VLOOKUP(VLOOKUP(AP86,MAPPING!$B$15:$D$20,2,1),MAPPING!$C$15:$E$20,2,0)))</f>
        <v>0</v>
      </c>
      <c r="V86" s="27">
        <f>(K86*VLOOKUP(O86/K86,MAPPING!$B$22:$C$29,2,10))</f>
        <v>0</v>
      </c>
      <c r="W86" s="27">
        <v>0</v>
      </c>
      <c r="X86" s="124">
        <f t="shared" si="55"/>
        <v>0</v>
      </c>
      <c r="Y86" s="122"/>
      <c r="Z86" s="11">
        <f t="shared" si="37"/>
        <v>8650</v>
      </c>
      <c r="AA86" s="95"/>
      <c r="AC86" s="1" t="s">
        <v>518</v>
      </c>
      <c r="AD86" s="1" t="s">
        <v>96</v>
      </c>
      <c r="AE86" s="1" t="s">
        <v>519</v>
      </c>
      <c r="AF86" s="1" t="s">
        <v>629</v>
      </c>
      <c r="AG86" s="1" t="s">
        <v>630</v>
      </c>
      <c r="AH86" s="1" t="s">
        <v>631</v>
      </c>
      <c r="AI86" s="1" t="s">
        <v>632</v>
      </c>
      <c r="AJ86" s="1" t="s">
        <v>51</v>
      </c>
      <c r="AK86" s="6">
        <v>1</v>
      </c>
      <c r="AL86" s="7">
        <v>1</v>
      </c>
      <c r="AM86" s="7">
        <v>0.2</v>
      </c>
      <c r="AN86" s="7">
        <v>1</v>
      </c>
      <c r="AO86" s="1" t="s">
        <v>58</v>
      </c>
      <c r="AP86" s="7">
        <v>41.8</v>
      </c>
      <c r="AQ86" s="1" t="s">
        <v>53</v>
      </c>
      <c r="AR86" s="1" t="s">
        <v>53</v>
      </c>
      <c r="AS86" s="1" t="s">
        <v>53</v>
      </c>
      <c r="AT86" s="1" t="s">
        <v>53</v>
      </c>
      <c r="AU86" s="1" t="s">
        <v>53</v>
      </c>
      <c r="AV86" s="1" t="s">
        <v>110</v>
      </c>
      <c r="AW86" s="1" t="s">
        <v>105</v>
      </c>
      <c r="AX86" s="1" t="s">
        <v>105</v>
      </c>
      <c r="AY86" s="1" t="s">
        <v>51</v>
      </c>
      <c r="AZ86" s="1" t="s">
        <v>54</v>
      </c>
      <c r="BA86" s="1" t="s">
        <v>633</v>
      </c>
      <c r="BB86" s="1" t="s">
        <v>51</v>
      </c>
      <c r="BC86" s="1" t="s">
        <v>634</v>
      </c>
      <c r="BD86" s="1" t="s">
        <v>106</v>
      </c>
      <c r="BE86" s="1" t="s">
        <v>107</v>
      </c>
      <c r="BF86" s="1" t="s">
        <v>108</v>
      </c>
      <c r="BG86" s="1" t="s">
        <v>55</v>
      </c>
      <c r="BH86" s="1" t="s">
        <v>56</v>
      </c>
      <c r="BI86" s="1" t="s">
        <v>51</v>
      </c>
      <c r="BJ86" s="1" t="s">
        <v>109</v>
      </c>
    </row>
    <row r="87" spans="2:62" x14ac:dyDescent="0.3">
      <c r="B87" s="9">
        <f t="shared" si="38"/>
        <v>83</v>
      </c>
      <c r="C87" s="9" t="str">
        <f t="shared" si="39"/>
        <v>YVR</v>
      </c>
      <c r="D87" s="9" t="str">
        <f t="shared" si="40"/>
        <v>2025-09-23</v>
      </c>
      <c r="E87" s="9" t="str">
        <f t="shared" si="41"/>
        <v>01477597155</v>
      </c>
      <c r="F87" s="9" t="str">
        <f t="shared" si="42"/>
        <v>PUS250156969</v>
      </c>
      <c r="G87" s="9" t="str">
        <f t="shared" si="43"/>
        <v>박정근</v>
      </c>
      <c r="H87" s="2" t="str">
        <f t="shared" si="44"/>
        <v>일반(목록배제,Normal-Manifest Exception)</v>
      </c>
      <c r="I87" s="28">
        <f t="shared" si="45"/>
        <v>41.8</v>
      </c>
      <c r="J87" s="2" t="str">
        <f t="shared" si="46"/>
        <v>KSC GLOBAL TRADING LTD</v>
      </c>
      <c r="K87" s="9">
        <f t="shared" si="47"/>
        <v>1</v>
      </c>
      <c r="L87" s="21">
        <f t="shared" si="48"/>
        <v>2</v>
      </c>
      <c r="M87" s="21">
        <f t="shared" si="49"/>
        <v>0.2</v>
      </c>
      <c r="N87" s="21">
        <f t="shared" si="50"/>
        <v>2</v>
      </c>
      <c r="O87" s="21">
        <f t="shared" si="51"/>
        <v>2</v>
      </c>
      <c r="P87" s="9" t="str">
        <f t="shared" si="52"/>
        <v>6094373032923</v>
      </c>
      <c r="Q87" s="22">
        <f t="shared" si="53"/>
        <v>12650</v>
      </c>
      <c r="R87" s="27">
        <f>VLOOKUP(H87,MAPPING!$B$3:$D$13,3,0)</f>
        <v>0</v>
      </c>
      <c r="S87" s="26">
        <f t="shared" si="54"/>
        <v>0</v>
      </c>
      <c r="T87" s="27">
        <v>0</v>
      </c>
      <c r="U87" s="27">
        <f>(IF(VLOOKUP(VLOOKUP(AP87,MAPPING!$B$15:$D$20,2,1),MAPPING!$C$15:$E$20,2,0)=7000,0,VLOOKUP(VLOOKUP(AP87,MAPPING!$B$15:$D$20,2,1),MAPPING!$C$15:$E$20,2,0)))</f>
        <v>0</v>
      </c>
      <c r="V87" s="27">
        <f>(K87*VLOOKUP(O87/K87,MAPPING!$B$22:$C$29,2,10))</f>
        <v>0</v>
      </c>
      <c r="W87" s="27">
        <v>0</v>
      </c>
      <c r="X87" s="124">
        <f t="shared" si="55"/>
        <v>0</v>
      </c>
      <c r="Y87" s="122"/>
      <c r="Z87" s="11">
        <f t="shared" si="37"/>
        <v>12650</v>
      </c>
      <c r="AA87" s="95"/>
      <c r="AC87" s="1" t="s">
        <v>518</v>
      </c>
      <c r="AD87" s="1" t="s">
        <v>96</v>
      </c>
      <c r="AE87" s="1" t="s">
        <v>519</v>
      </c>
      <c r="AF87" s="1" t="s">
        <v>635</v>
      </c>
      <c r="AG87" s="1" t="s">
        <v>636</v>
      </c>
      <c r="AH87" s="1" t="s">
        <v>637</v>
      </c>
      <c r="AI87" s="1" t="s">
        <v>638</v>
      </c>
      <c r="AJ87" s="1" t="s">
        <v>51</v>
      </c>
      <c r="AK87" s="6">
        <v>1</v>
      </c>
      <c r="AL87" s="7">
        <v>2</v>
      </c>
      <c r="AM87" s="7">
        <v>0.2</v>
      </c>
      <c r="AN87" s="7">
        <v>2</v>
      </c>
      <c r="AO87" s="1" t="s">
        <v>58</v>
      </c>
      <c r="AP87" s="7">
        <v>41.8</v>
      </c>
      <c r="AQ87" s="1" t="s">
        <v>53</v>
      </c>
      <c r="AR87" s="1" t="s">
        <v>53</v>
      </c>
      <c r="AS87" s="1" t="s">
        <v>53</v>
      </c>
      <c r="AT87" s="1" t="s">
        <v>53</v>
      </c>
      <c r="AU87" s="1" t="s">
        <v>53</v>
      </c>
      <c r="AV87" s="1" t="s">
        <v>110</v>
      </c>
      <c r="AW87" s="1" t="s">
        <v>105</v>
      </c>
      <c r="AX87" s="1" t="s">
        <v>105</v>
      </c>
      <c r="AY87" s="1" t="s">
        <v>51</v>
      </c>
      <c r="AZ87" s="1" t="s">
        <v>54</v>
      </c>
      <c r="BA87" s="1" t="s">
        <v>639</v>
      </c>
      <c r="BB87" s="1" t="s">
        <v>51</v>
      </c>
      <c r="BC87" s="1" t="s">
        <v>640</v>
      </c>
      <c r="BD87" s="1" t="s">
        <v>106</v>
      </c>
      <c r="BE87" s="1" t="s">
        <v>107</v>
      </c>
      <c r="BF87" s="1" t="s">
        <v>108</v>
      </c>
      <c r="BG87" s="1" t="s">
        <v>55</v>
      </c>
      <c r="BH87" s="1" t="s">
        <v>56</v>
      </c>
      <c r="BI87" s="1" t="s">
        <v>51</v>
      </c>
      <c r="BJ87" s="1" t="s">
        <v>109</v>
      </c>
    </row>
    <row r="88" spans="2:62" x14ac:dyDescent="0.3">
      <c r="B88" s="9">
        <f t="shared" si="38"/>
        <v>84</v>
      </c>
      <c r="C88" s="9" t="str">
        <f t="shared" si="39"/>
        <v>YVR</v>
      </c>
      <c r="D88" s="9" t="str">
        <f t="shared" si="40"/>
        <v>2025-09-23</v>
      </c>
      <c r="E88" s="9" t="str">
        <f t="shared" si="41"/>
        <v>01477597155</v>
      </c>
      <c r="F88" s="9" t="str">
        <f t="shared" si="42"/>
        <v>PUS250157016</v>
      </c>
      <c r="G88" s="9" t="str">
        <f t="shared" si="43"/>
        <v>신현하</v>
      </c>
      <c r="H88" s="2" t="str">
        <f t="shared" si="44"/>
        <v>일반(목록배제,Normal-Manifest Exception)</v>
      </c>
      <c r="I88" s="28">
        <f t="shared" si="45"/>
        <v>41.8</v>
      </c>
      <c r="J88" s="2" t="str">
        <f t="shared" si="46"/>
        <v>KSC GLOBAL TRADING LTD</v>
      </c>
      <c r="K88" s="9">
        <f t="shared" si="47"/>
        <v>1</v>
      </c>
      <c r="L88" s="21">
        <f t="shared" si="48"/>
        <v>1</v>
      </c>
      <c r="M88" s="21">
        <f t="shared" si="49"/>
        <v>0.2</v>
      </c>
      <c r="N88" s="21">
        <f t="shared" si="50"/>
        <v>1</v>
      </c>
      <c r="O88" s="21">
        <f t="shared" si="51"/>
        <v>1</v>
      </c>
      <c r="P88" s="9" t="str">
        <f t="shared" si="52"/>
        <v>6094373032970</v>
      </c>
      <c r="Q88" s="22">
        <f t="shared" si="53"/>
        <v>8650</v>
      </c>
      <c r="R88" s="27">
        <f>VLOOKUP(H88,MAPPING!$B$3:$D$13,3,0)</f>
        <v>0</v>
      </c>
      <c r="S88" s="26">
        <f t="shared" si="54"/>
        <v>0</v>
      </c>
      <c r="T88" s="27">
        <v>0</v>
      </c>
      <c r="U88" s="27">
        <f>(IF(VLOOKUP(VLOOKUP(AP88,MAPPING!$B$15:$D$20,2,1),MAPPING!$C$15:$E$20,2,0)=7000,0,VLOOKUP(VLOOKUP(AP88,MAPPING!$B$15:$D$20,2,1),MAPPING!$C$15:$E$20,2,0)))</f>
        <v>0</v>
      </c>
      <c r="V88" s="27">
        <f>(K88*VLOOKUP(O88/K88,MAPPING!$B$22:$C$29,2,10))</f>
        <v>0</v>
      </c>
      <c r="W88" s="27">
        <v>0</v>
      </c>
      <c r="X88" s="124">
        <f t="shared" si="55"/>
        <v>0</v>
      </c>
      <c r="Y88" s="122"/>
      <c r="Z88" s="11">
        <f t="shared" si="37"/>
        <v>8650</v>
      </c>
      <c r="AA88" s="95"/>
      <c r="AC88" s="1" t="s">
        <v>518</v>
      </c>
      <c r="AD88" s="1" t="s">
        <v>96</v>
      </c>
      <c r="AE88" s="1" t="s">
        <v>519</v>
      </c>
      <c r="AF88" s="1" t="s">
        <v>641</v>
      </c>
      <c r="AG88" s="1" t="s">
        <v>642</v>
      </c>
      <c r="AH88" s="1" t="s">
        <v>643</v>
      </c>
      <c r="AI88" s="1" t="s">
        <v>644</v>
      </c>
      <c r="AJ88" s="1" t="s">
        <v>51</v>
      </c>
      <c r="AK88" s="6">
        <v>1</v>
      </c>
      <c r="AL88" s="7">
        <v>1</v>
      </c>
      <c r="AM88" s="7">
        <v>0.2</v>
      </c>
      <c r="AN88" s="7">
        <v>1</v>
      </c>
      <c r="AO88" s="1" t="s">
        <v>58</v>
      </c>
      <c r="AP88" s="7">
        <v>41.8</v>
      </c>
      <c r="AQ88" s="1" t="s">
        <v>53</v>
      </c>
      <c r="AR88" s="1" t="s">
        <v>53</v>
      </c>
      <c r="AS88" s="1" t="s">
        <v>53</v>
      </c>
      <c r="AT88" s="1" t="s">
        <v>53</v>
      </c>
      <c r="AU88" s="1" t="s">
        <v>53</v>
      </c>
      <c r="AV88" s="1" t="s">
        <v>110</v>
      </c>
      <c r="AW88" s="1" t="s">
        <v>105</v>
      </c>
      <c r="AX88" s="1" t="s">
        <v>105</v>
      </c>
      <c r="AY88" s="1" t="s">
        <v>51</v>
      </c>
      <c r="AZ88" s="1" t="s">
        <v>54</v>
      </c>
      <c r="BA88" s="1" t="s">
        <v>645</v>
      </c>
      <c r="BB88" s="1" t="s">
        <v>51</v>
      </c>
      <c r="BC88" s="1" t="s">
        <v>646</v>
      </c>
      <c r="BD88" s="1" t="s">
        <v>106</v>
      </c>
      <c r="BE88" s="1" t="s">
        <v>107</v>
      </c>
      <c r="BF88" s="1" t="s">
        <v>108</v>
      </c>
      <c r="BG88" s="1" t="s">
        <v>55</v>
      </c>
      <c r="BH88" s="1" t="s">
        <v>56</v>
      </c>
      <c r="BI88" s="1" t="s">
        <v>51</v>
      </c>
      <c r="BJ88" s="1" t="s">
        <v>109</v>
      </c>
    </row>
    <row r="89" spans="2:62" x14ac:dyDescent="0.3">
      <c r="B89" s="9">
        <f t="shared" si="38"/>
        <v>85</v>
      </c>
      <c r="C89" s="9" t="str">
        <f t="shared" si="39"/>
        <v>YVR</v>
      </c>
      <c r="D89" s="9" t="str">
        <f t="shared" si="40"/>
        <v>2025-09-23</v>
      </c>
      <c r="E89" s="9" t="str">
        <f t="shared" si="41"/>
        <v>01477597155</v>
      </c>
      <c r="F89" s="9" t="str">
        <f t="shared" si="42"/>
        <v>PUS250156979</v>
      </c>
      <c r="G89" s="9" t="str">
        <f t="shared" si="43"/>
        <v>김남순</v>
      </c>
      <c r="H89" s="2" t="str">
        <f t="shared" si="44"/>
        <v>일반(목록배제,Normal-Manifest Exception)</v>
      </c>
      <c r="I89" s="28">
        <f t="shared" si="45"/>
        <v>41.98</v>
      </c>
      <c r="J89" s="2" t="str">
        <f t="shared" si="46"/>
        <v>KSC GLOBAL TRADING LTD</v>
      </c>
      <c r="K89" s="9">
        <f t="shared" si="47"/>
        <v>1</v>
      </c>
      <c r="L89" s="21">
        <f t="shared" si="48"/>
        <v>1</v>
      </c>
      <c r="M89" s="21">
        <f t="shared" si="49"/>
        <v>0.2</v>
      </c>
      <c r="N89" s="21">
        <f t="shared" si="50"/>
        <v>1</v>
      </c>
      <c r="O89" s="21">
        <f t="shared" si="51"/>
        <v>1</v>
      </c>
      <c r="P89" s="9" t="str">
        <f t="shared" si="52"/>
        <v>6094373032933</v>
      </c>
      <c r="Q89" s="22">
        <f t="shared" si="53"/>
        <v>8650</v>
      </c>
      <c r="R89" s="27">
        <f>VLOOKUP(H89,MAPPING!$B$3:$D$13,3,0)</f>
        <v>0</v>
      </c>
      <c r="S89" s="26">
        <f t="shared" si="54"/>
        <v>0</v>
      </c>
      <c r="T89" s="27">
        <v>0</v>
      </c>
      <c r="U89" s="27">
        <f>(IF(VLOOKUP(VLOOKUP(AP89,MAPPING!$B$15:$D$20,2,1),MAPPING!$C$15:$E$20,2,0)=7000,0,VLOOKUP(VLOOKUP(AP89,MAPPING!$B$15:$D$20,2,1),MAPPING!$C$15:$E$20,2,0)))</f>
        <v>0</v>
      </c>
      <c r="V89" s="27">
        <f>(K89*VLOOKUP(O89/K89,MAPPING!$B$22:$C$29,2,10))</f>
        <v>0</v>
      </c>
      <c r="W89" s="27">
        <v>0</v>
      </c>
      <c r="X89" s="124">
        <f t="shared" si="55"/>
        <v>0</v>
      </c>
      <c r="Y89" s="122"/>
      <c r="Z89" s="11">
        <f t="shared" si="37"/>
        <v>8650</v>
      </c>
      <c r="AA89" s="95"/>
      <c r="AC89" s="1" t="s">
        <v>518</v>
      </c>
      <c r="AD89" s="1" t="s">
        <v>96</v>
      </c>
      <c r="AE89" s="1" t="s">
        <v>519</v>
      </c>
      <c r="AF89" s="1" t="s">
        <v>647</v>
      </c>
      <c r="AG89" s="1" t="s">
        <v>648</v>
      </c>
      <c r="AH89" s="1" t="s">
        <v>649</v>
      </c>
      <c r="AI89" s="1" t="s">
        <v>650</v>
      </c>
      <c r="AJ89" s="1" t="s">
        <v>51</v>
      </c>
      <c r="AK89" s="6">
        <v>1</v>
      </c>
      <c r="AL89" s="7">
        <v>1</v>
      </c>
      <c r="AM89" s="7">
        <v>0.2</v>
      </c>
      <c r="AN89" s="7">
        <v>1</v>
      </c>
      <c r="AO89" s="1" t="s">
        <v>58</v>
      </c>
      <c r="AP89" s="7">
        <v>41.98</v>
      </c>
      <c r="AQ89" s="1" t="s">
        <v>53</v>
      </c>
      <c r="AR89" s="1" t="s">
        <v>51</v>
      </c>
      <c r="AS89" s="1" t="s">
        <v>51</v>
      </c>
      <c r="AT89" s="1" t="s">
        <v>51</v>
      </c>
      <c r="AU89" s="1" t="s">
        <v>51</v>
      </c>
      <c r="AV89" s="1" t="s">
        <v>110</v>
      </c>
      <c r="AW89" s="1" t="s">
        <v>105</v>
      </c>
      <c r="AX89" s="1" t="s">
        <v>105</v>
      </c>
      <c r="AY89" s="1" t="s">
        <v>51</v>
      </c>
      <c r="AZ89" s="1" t="s">
        <v>54</v>
      </c>
      <c r="BA89" s="1" t="s">
        <v>651</v>
      </c>
      <c r="BB89" s="1" t="s">
        <v>51</v>
      </c>
      <c r="BC89" s="1" t="s">
        <v>652</v>
      </c>
      <c r="BD89" s="1" t="s">
        <v>106</v>
      </c>
      <c r="BE89" s="1" t="s">
        <v>107</v>
      </c>
      <c r="BF89" s="1" t="s">
        <v>108</v>
      </c>
      <c r="BG89" s="1" t="s">
        <v>55</v>
      </c>
      <c r="BH89" s="1" t="s">
        <v>56</v>
      </c>
      <c r="BI89" s="1" t="s">
        <v>51</v>
      </c>
      <c r="BJ89" s="1" t="s">
        <v>109</v>
      </c>
    </row>
    <row r="90" spans="2:62" x14ac:dyDescent="0.3">
      <c r="B90" s="9">
        <f t="shared" si="38"/>
        <v>86</v>
      </c>
      <c r="C90" s="9" t="str">
        <f t="shared" si="39"/>
        <v>YVR</v>
      </c>
      <c r="D90" s="9" t="str">
        <f t="shared" si="40"/>
        <v>2025-09-23</v>
      </c>
      <c r="E90" s="9" t="str">
        <f t="shared" si="41"/>
        <v>01477597155</v>
      </c>
      <c r="F90" s="9" t="str">
        <f t="shared" si="42"/>
        <v>PUS250157027</v>
      </c>
      <c r="G90" s="9" t="str">
        <f t="shared" si="43"/>
        <v>우은초</v>
      </c>
      <c r="H90" s="2" t="str">
        <f t="shared" si="44"/>
        <v>일반(목록배제,Normal-Manifest Exception)</v>
      </c>
      <c r="I90" s="28">
        <f t="shared" si="45"/>
        <v>20.9</v>
      </c>
      <c r="J90" s="2" t="str">
        <f t="shared" si="46"/>
        <v>KSC GLOBAL TRADING LTD</v>
      </c>
      <c r="K90" s="9">
        <f t="shared" si="47"/>
        <v>1</v>
      </c>
      <c r="L90" s="21">
        <f t="shared" si="48"/>
        <v>0.5</v>
      </c>
      <c r="M90" s="21">
        <f t="shared" si="49"/>
        <v>0.2</v>
      </c>
      <c r="N90" s="21">
        <f t="shared" si="50"/>
        <v>0.5</v>
      </c>
      <c r="O90" s="21">
        <f t="shared" si="51"/>
        <v>0.5</v>
      </c>
      <c r="P90" s="9" t="str">
        <f t="shared" si="52"/>
        <v>6094373032981</v>
      </c>
      <c r="Q90" s="22">
        <f t="shared" si="53"/>
        <v>6650</v>
      </c>
      <c r="R90" s="27">
        <f>VLOOKUP(H90,MAPPING!$B$3:$D$13,3,0)</f>
        <v>0</v>
      </c>
      <c r="S90" s="26">
        <f t="shared" si="54"/>
        <v>0</v>
      </c>
      <c r="T90" s="27">
        <v>0</v>
      </c>
      <c r="U90" s="27">
        <f>(IF(VLOOKUP(VLOOKUP(AP90,MAPPING!$B$15:$D$20,2,1),MAPPING!$C$15:$E$20,2,0)=7000,0,VLOOKUP(VLOOKUP(AP90,MAPPING!$B$15:$D$20,2,1),MAPPING!$C$15:$E$20,2,0)))</f>
        <v>0</v>
      </c>
      <c r="V90" s="27">
        <f>(K90*VLOOKUP(O90/K90,MAPPING!$B$22:$C$29,2,10))</f>
        <v>0</v>
      </c>
      <c r="W90" s="27">
        <v>0</v>
      </c>
      <c r="X90" s="124">
        <f t="shared" si="55"/>
        <v>0</v>
      </c>
      <c r="Y90" s="122"/>
      <c r="Z90" s="11">
        <f t="shared" si="37"/>
        <v>6650</v>
      </c>
      <c r="AA90" s="95"/>
      <c r="AC90" s="1" t="s">
        <v>518</v>
      </c>
      <c r="AD90" s="1" t="s">
        <v>96</v>
      </c>
      <c r="AE90" s="1" t="s">
        <v>519</v>
      </c>
      <c r="AF90" s="1" t="s">
        <v>653</v>
      </c>
      <c r="AG90" s="1" t="s">
        <v>654</v>
      </c>
      <c r="AH90" s="1" t="s">
        <v>655</v>
      </c>
      <c r="AI90" s="1" t="s">
        <v>656</v>
      </c>
      <c r="AJ90" s="1" t="s">
        <v>51</v>
      </c>
      <c r="AK90" s="6">
        <v>1</v>
      </c>
      <c r="AL90" s="7">
        <v>0.5</v>
      </c>
      <c r="AM90" s="7">
        <v>0.2</v>
      </c>
      <c r="AN90" s="7">
        <v>0.5</v>
      </c>
      <c r="AO90" s="1" t="s">
        <v>58</v>
      </c>
      <c r="AP90" s="7">
        <v>20.9</v>
      </c>
      <c r="AQ90" s="1" t="s">
        <v>53</v>
      </c>
      <c r="AR90" s="1" t="s">
        <v>53</v>
      </c>
      <c r="AS90" s="1" t="s">
        <v>53</v>
      </c>
      <c r="AT90" s="1" t="s">
        <v>53</v>
      </c>
      <c r="AU90" s="1" t="s">
        <v>53</v>
      </c>
      <c r="AV90" s="1" t="s">
        <v>110</v>
      </c>
      <c r="AW90" s="1" t="s">
        <v>105</v>
      </c>
      <c r="AX90" s="1" t="s">
        <v>105</v>
      </c>
      <c r="AY90" s="1" t="s">
        <v>51</v>
      </c>
      <c r="AZ90" s="1" t="s">
        <v>54</v>
      </c>
      <c r="BA90" s="1" t="s">
        <v>657</v>
      </c>
      <c r="BB90" s="1" t="s">
        <v>51</v>
      </c>
      <c r="BC90" s="1" t="s">
        <v>658</v>
      </c>
      <c r="BD90" s="1" t="s">
        <v>106</v>
      </c>
      <c r="BE90" s="1" t="s">
        <v>107</v>
      </c>
      <c r="BF90" s="1" t="s">
        <v>108</v>
      </c>
      <c r="BG90" s="1" t="s">
        <v>55</v>
      </c>
      <c r="BH90" s="1" t="s">
        <v>56</v>
      </c>
      <c r="BI90" s="1" t="s">
        <v>51</v>
      </c>
      <c r="BJ90" s="1" t="s">
        <v>109</v>
      </c>
    </row>
    <row r="91" spans="2:62" x14ac:dyDescent="0.3">
      <c r="B91" s="9">
        <f t="shared" si="38"/>
        <v>87</v>
      </c>
      <c r="C91" s="9" t="str">
        <f t="shared" si="39"/>
        <v>YVR</v>
      </c>
      <c r="D91" s="9" t="str">
        <f t="shared" si="40"/>
        <v>2025-09-23</v>
      </c>
      <c r="E91" s="9" t="str">
        <f t="shared" si="41"/>
        <v>01477597155</v>
      </c>
      <c r="F91" s="9" t="str">
        <f t="shared" si="42"/>
        <v>PUS250157054</v>
      </c>
      <c r="G91" s="9" t="str">
        <f t="shared" si="43"/>
        <v>정재우</v>
      </c>
      <c r="H91" s="2" t="str">
        <f t="shared" si="44"/>
        <v>일반(목록배제,Normal-Manifest Exception)</v>
      </c>
      <c r="I91" s="28">
        <f t="shared" si="45"/>
        <v>37.979999999999997</v>
      </c>
      <c r="J91" s="2" t="str">
        <f t="shared" si="46"/>
        <v>KSC GLOBAL TRADING LTD</v>
      </c>
      <c r="K91" s="9">
        <f t="shared" si="47"/>
        <v>1</v>
      </c>
      <c r="L91" s="21">
        <f t="shared" si="48"/>
        <v>0.5</v>
      </c>
      <c r="M91" s="21">
        <f t="shared" si="49"/>
        <v>0.2</v>
      </c>
      <c r="N91" s="21">
        <f t="shared" si="50"/>
        <v>0.5</v>
      </c>
      <c r="O91" s="21">
        <f t="shared" si="51"/>
        <v>0.5</v>
      </c>
      <c r="P91" s="9" t="str">
        <f t="shared" si="52"/>
        <v>6094373033008</v>
      </c>
      <c r="Q91" s="22">
        <f t="shared" si="53"/>
        <v>6650</v>
      </c>
      <c r="R91" s="27">
        <f>VLOOKUP(H91,MAPPING!$B$3:$D$13,3,0)</f>
        <v>0</v>
      </c>
      <c r="S91" s="26">
        <f t="shared" si="54"/>
        <v>0</v>
      </c>
      <c r="T91" s="27">
        <v>0</v>
      </c>
      <c r="U91" s="27">
        <f>(IF(VLOOKUP(VLOOKUP(AP91,MAPPING!$B$15:$D$20,2,1),MAPPING!$C$15:$E$20,2,0)=7000,0,VLOOKUP(VLOOKUP(AP91,MAPPING!$B$15:$D$20,2,1),MAPPING!$C$15:$E$20,2,0)))</f>
        <v>0</v>
      </c>
      <c r="V91" s="27">
        <f>(K91*VLOOKUP(O91/K91,MAPPING!$B$22:$C$29,2,10))</f>
        <v>0</v>
      </c>
      <c r="W91" s="27">
        <v>0</v>
      </c>
      <c r="X91" s="124">
        <f t="shared" si="55"/>
        <v>0</v>
      </c>
      <c r="Y91" s="122"/>
      <c r="Z91" s="11">
        <f t="shared" si="37"/>
        <v>6650</v>
      </c>
      <c r="AA91" s="95"/>
      <c r="AC91" s="1" t="s">
        <v>518</v>
      </c>
      <c r="AD91" s="1" t="s">
        <v>96</v>
      </c>
      <c r="AE91" s="1" t="s">
        <v>519</v>
      </c>
      <c r="AF91" s="1" t="s">
        <v>659</v>
      </c>
      <c r="AG91" s="1" t="s">
        <v>660</v>
      </c>
      <c r="AH91" s="1" t="s">
        <v>661</v>
      </c>
      <c r="AI91" s="1" t="s">
        <v>662</v>
      </c>
      <c r="AJ91" s="1" t="s">
        <v>51</v>
      </c>
      <c r="AK91" s="6">
        <v>1</v>
      </c>
      <c r="AL91" s="7">
        <v>0.5</v>
      </c>
      <c r="AM91" s="7">
        <v>0.2</v>
      </c>
      <c r="AN91" s="7">
        <v>0.5</v>
      </c>
      <c r="AO91" s="1" t="s">
        <v>58</v>
      </c>
      <c r="AP91" s="7">
        <v>37.979999999999997</v>
      </c>
      <c r="AQ91" s="1" t="s">
        <v>53</v>
      </c>
      <c r="AR91" s="1" t="s">
        <v>53</v>
      </c>
      <c r="AS91" s="1" t="s">
        <v>53</v>
      </c>
      <c r="AT91" s="1" t="s">
        <v>53</v>
      </c>
      <c r="AU91" s="1" t="s">
        <v>53</v>
      </c>
      <c r="AV91" s="1" t="s">
        <v>110</v>
      </c>
      <c r="AW91" s="1" t="s">
        <v>105</v>
      </c>
      <c r="AX91" s="1" t="s">
        <v>105</v>
      </c>
      <c r="AY91" s="1" t="s">
        <v>51</v>
      </c>
      <c r="AZ91" s="1" t="s">
        <v>54</v>
      </c>
      <c r="BA91" s="1" t="s">
        <v>663</v>
      </c>
      <c r="BB91" s="1" t="s">
        <v>51</v>
      </c>
      <c r="BC91" s="1" t="s">
        <v>664</v>
      </c>
      <c r="BD91" s="1" t="s">
        <v>106</v>
      </c>
      <c r="BE91" s="1" t="s">
        <v>107</v>
      </c>
      <c r="BF91" s="1" t="s">
        <v>108</v>
      </c>
      <c r="BG91" s="1" t="s">
        <v>55</v>
      </c>
      <c r="BH91" s="1" t="s">
        <v>56</v>
      </c>
      <c r="BI91" s="1" t="s">
        <v>51</v>
      </c>
      <c r="BJ91" s="1" t="s">
        <v>109</v>
      </c>
    </row>
    <row r="92" spans="2:62" x14ac:dyDescent="0.3">
      <c r="B92" s="9">
        <f t="shared" si="38"/>
        <v>88</v>
      </c>
      <c r="C92" s="9" t="str">
        <f t="shared" si="39"/>
        <v>YVR</v>
      </c>
      <c r="D92" s="9" t="str">
        <f t="shared" si="40"/>
        <v>2025-09-23</v>
      </c>
      <c r="E92" s="9" t="str">
        <f t="shared" si="41"/>
        <v>01477597155</v>
      </c>
      <c r="F92" s="9" t="str">
        <f t="shared" si="42"/>
        <v>PUS250157039</v>
      </c>
      <c r="G92" s="9" t="str">
        <f t="shared" si="43"/>
        <v>이승돈</v>
      </c>
      <c r="H92" s="2" t="str">
        <f t="shared" si="44"/>
        <v>식물검역(Plants Inspection)</v>
      </c>
      <c r="I92" s="28">
        <f t="shared" si="45"/>
        <v>71.94</v>
      </c>
      <c r="J92" s="2" t="str">
        <f t="shared" si="46"/>
        <v>KSC GLOBAL TRADING LTD</v>
      </c>
      <c r="K92" s="9">
        <f t="shared" si="47"/>
        <v>1</v>
      </c>
      <c r="L92" s="21">
        <f t="shared" si="48"/>
        <v>7.2</v>
      </c>
      <c r="M92" s="21">
        <f t="shared" si="49"/>
        <v>0.2</v>
      </c>
      <c r="N92" s="21">
        <f t="shared" si="50"/>
        <v>7.2</v>
      </c>
      <c r="O92" s="21">
        <f t="shared" si="51"/>
        <v>7.5</v>
      </c>
      <c r="P92" s="9" t="str">
        <f t="shared" si="52"/>
        <v>6094373032993</v>
      </c>
      <c r="Q92" s="22">
        <f t="shared" si="53"/>
        <v>34650</v>
      </c>
      <c r="R92" s="27">
        <f>VLOOKUP(H92,MAPPING!$B$3:$D$13,3,0)</f>
        <v>0</v>
      </c>
      <c r="S92" s="26">
        <f t="shared" si="54"/>
        <v>0</v>
      </c>
      <c r="T92" s="27">
        <v>0</v>
      </c>
      <c r="U92" s="27">
        <f>(IF(VLOOKUP(VLOOKUP(AP92,MAPPING!$B$15:$D$20,2,1),MAPPING!$C$15:$E$20,2,0)=7000,0,VLOOKUP(VLOOKUP(AP92,MAPPING!$B$15:$D$20,2,1),MAPPING!$C$15:$E$20,2,0)))</f>
        <v>0</v>
      </c>
      <c r="V92" s="27">
        <f>(K92*VLOOKUP(O92/K92,MAPPING!$B$22:$C$29,2,10))</f>
        <v>1200</v>
      </c>
      <c r="W92" s="27">
        <v>0</v>
      </c>
      <c r="X92" s="124">
        <f t="shared" si="55"/>
        <v>0</v>
      </c>
      <c r="Y92" s="122"/>
      <c r="Z92" s="11">
        <f t="shared" si="37"/>
        <v>35850</v>
      </c>
      <c r="AA92" s="95"/>
      <c r="AC92" s="1" t="s">
        <v>518</v>
      </c>
      <c r="AD92" s="1" t="s">
        <v>96</v>
      </c>
      <c r="AE92" s="1" t="s">
        <v>519</v>
      </c>
      <c r="AF92" s="1" t="s">
        <v>665</v>
      </c>
      <c r="AG92" s="1" t="s">
        <v>666</v>
      </c>
      <c r="AH92" s="1" t="s">
        <v>667</v>
      </c>
      <c r="AI92" s="1" t="s">
        <v>668</v>
      </c>
      <c r="AJ92" s="1" t="s">
        <v>669</v>
      </c>
      <c r="AK92" s="6">
        <v>1</v>
      </c>
      <c r="AL92" s="7">
        <v>7.2</v>
      </c>
      <c r="AM92" s="7">
        <v>0.2</v>
      </c>
      <c r="AN92" s="7">
        <v>7.2</v>
      </c>
      <c r="AO92" s="1" t="s">
        <v>94</v>
      </c>
      <c r="AP92" s="7">
        <v>71.94</v>
      </c>
      <c r="AQ92" s="1" t="s">
        <v>53</v>
      </c>
      <c r="AR92" s="1" t="s">
        <v>53</v>
      </c>
      <c r="AS92" s="1" t="s">
        <v>53</v>
      </c>
      <c r="AT92" s="1" t="s">
        <v>53</v>
      </c>
      <c r="AU92" s="1" t="s">
        <v>53</v>
      </c>
      <c r="AV92" s="1" t="s">
        <v>110</v>
      </c>
      <c r="AW92" s="1" t="s">
        <v>105</v>
      </c>
      <c r="AX92" s="1" t="s">
        <v>105</v>
      </c>
      <c r="AY92" s="1" t="s">
        <v>51</v>
      </c>
      <c r="AZ92" s="1" t="s">
        <v>54</v>
      </c>
      <c r="BA92" s="1" t="s">
        <v>670</v>
      </c>
      <c r="BB92" s="1" t="s">
        <v>51</v>
      </c>
      <c r="BC92" s="1" t="s">
        <v>671</v>
      </c>
      <c r="BD92" s="1" t="s">
        <v>106</v>
      </c>
      <c r="BE92" s="1" t="s">
        <v>107</v>
      </c>
      <c r="BF92" s="1" t="s">
        <v>108</v>
      </c>
      <c r="BG92" s="1" t="s">
        <v>55</v>
      </c>
      <c r="BH92" s="1" t="s">
        <v>56</v>
      </c>
      <c r="BI92" s="1" t="s">
        <v>51</v>
      </c>
      <c r="BJ92" s="1" t="s">
        <v>109</v>
      </c>
    </row>
    <row r="93" spans="2:62" x14ac:dyDescent="0.3">
      <c r="B93" s="9">
        <f t="shared" si="38"/>
        <v>89</v>
      </c>
      <c r="C93" s="9" t="str">
        <f t="shared" si="39"/>
        <v>YVR</v>
      </c>
      <c r="D93" s="9" t="str">
        <f t="shared" si="40"/>
        <v>2025-09-23</v>
      </c>
      <c r="E93" s="9" t="str">
        <f t="shared" si="41"/>
        <v>01477597155</v>
      </c>
      <c r="F93" s="9" t="str">
        <f t="shared" si="42"/>
        <v>PUS250157052</v>
      </c>
      <c r="G93" s="9" t="str">
        <f t="shared" si="43"/>
        <v>정상식</v>
      </c>
      <c r="H93" s="2" t="str">
        <f t="shared" si="44"/>
        <v>일반(목록배제,Normal-Manifest Exception)</v>
      </c>
      <c r="I93" s="28">
        <f t="shared" si="45"/>
        <v>11.96</v>
      </c>
      <c r="J93" s="2" t="str">
        <f t="shared" si="46"/>
        <v>KSC GLOBAL TRADING LTD</v>
      </c>
      <c r="K93" s="9">
        <f t="shared" si="47"/>
        <v>1</v>
      </c>
      <c r="L93" s="21">
        <f t="shared" si="48"/>
        <v>1.5</v>
      </c>
      <c r="M93" s="21">
        <f t="shared" si="49"/>
        <v>0.2</v>
      </c>
      <c r="N93" s="21">
        <f t="shared" si="50"/>
        <v>1.5</v>
      </c>
      <c r="O93" s="21">
        <f t="shared" si="51"/>
        <v>1.5</v>
      </c>
      <c r="P93" s="9" t="str">
        <f t="shared" si="52"/>
        <v>6094373033006</v>
      </c>
      <c r="Q93" s="22">
        <f t="shared" si="53"/>
        <v>10650</v>
      </c>
      <c r="R93" s="27">
        <f>VLOOKUP(H93,MAPPING!$B$3:$D$13,3,0)</f>
        <v>0</v>
      </c>
      <c r="S93" s="26">
        <f t="shared" si="54"/>
        <v>0</v>
      </c>
      <c r="T93" s="27">
        <v>0</v>
      </c>
      <c r="U93" s="27">
        <f>(IF(VLOOKUP(VLOOKUP(AP93,MAPPING!$B$15:$D$20,2,1),MAPPING!$C$15:$E$20,2,0)=7000,0,VLOOKUP(VLOOKUP(AP93,MAPPING!$B$15:$D$20,2,1),MAPPING!$C$15:$E$20,2,0)))</f>
        <v>0</v>
      </c>
      <c r="V93" s="27">
        <f>(K93*VLOOKUP(O93/K93,MAPPING!$B$22:$C$29,2,10))</f>
        <v>0</v>
      </c>
      <c r="W93" s="27">
        <v>0</v>
      </c>
      <c r="X93" s="124">
        <f t="shared" si="55"/>
        <v>0</v>
      </c>
      <c r="Y93" s="122"/>
      <c r="Z93" s="11">
        <f t="shared" si="37"/>
        <v>10650</v>
      </c>
      <c r="AA93" s="95"/>
      <c r="AC93" s="1" t="s">
        <v>518</v>
      </c>
      <c r="AD93" s="1" t="s">
        <v>96</v>
      </c>
      <c r="AE93" s="1" t="s">
        <v>519</v>
      </c>
      <c r="AF93" s="1" t="s">
        <v>672</v>
      </c>
      <c r="AG93" s="1" t="s">
        <v>673</v>
      </c>
      <c r="AH93" s="1" t="s">
        <v>674</v>
      </c>
      <c r="AI93" s="1" t="s">
        <v>675</v>
      </c>
      <c r="AJ93" s="1" t="s">
        <v>51</v>
      </c>
      <c r="AK93" s="6">
        <v>1</v>
      </c>
      <c r="AL93" s="7">
        <v>1.5</v>
      </c>
      <c r="AM93" s="7">
        <v>0.2</v>
      </c>
      <c r="AN93" s="7">
        <v>1.5</v>
      </c>
      <c r="AO93" s="1" t="s">
        <v>58</v>
      </c>
      <c r="AP93" s="7">
        <v>11.96</v>
      </c>
      <c r="AQ93" s="1" t="s">
        <v>53</v>
      </c>
      <c r="AR93" s="1" t="s">
        <v>53</v>
      </c>
      <c r="AS93" s="1" t="s">
        <v>53</v>
      </c>
      <c r="AT93" s="1" t="s">
        <v>53</v>
      </c>
      <c r="AU93" s="1" t="s">
        <v>53</v>
      </c>
      <c r="AV93" s="1" t="s">
        <v>110</v>
      </c>
      <c r="AW93" s="1" t="s">
        <v>105</v>
      </c>
      <c r="AX93" s="1" t="s">
        <v>105</v>
      </c>
      <c r="AY93" s="1" t="s">
        <v>51</v>
      </c>
      <c r="AZ93" s="1" t="s">
        <v>54</v>
      </c>
      <c r="BA93" s="1" t="s">
        <v>676</v>
      </c>
      <c r="BB93" s="1" t="s">
        <v>51</v>
      </c>
      <c r="BC93" s="1" t="s">
        <v>677</v>
      </c>
      <c r="BD93" s="1" t="s">
        <v>106</v>
      </c>
      <c r="BE93" s="1" t="s">
        <v>107</v>
      </c>
      <c r="BF93" s="1" t="s">
        <v>108</v>
      </c>
      <c r="BG93" s="1" t="s">
        <v>55</v>
      </c>
      <c r="BH93" s="1" t="s">
        <v>56</v>
      </c>
      <c r="BI93" s="1" t="s">
        <v>51</v>
      </c>
      <c r="BJ93" s="1" t="s">
        <v>109</v>
      </c>
    </row>
    <row r="94" spans="2:62" x14ac:dyDescent="0.3">
      <c r="B94" s="9">
        <f t="shared" si="38"/>
        <v>90</v>
      </c>
      <c r="C94" s="9" t="str">
        <f t="shared" si="39"/>
        <v>YVR</v>
      </c>
      <c r="D94" s="9" t="str">
        <f t="shared" si="40"/>
        <v>2025-09-23</v>
      </c>
      <c r="E94" s="9" t="str">
        <f t="shared" si="41"/>
        <v>01477597155</v>
      </c>
      <c r="F94" s="9" t="str">
        <f t="shared" si="42"/>
        <v>PUS250157011</v>
      </c>
      <c r="G94" s="9" t="str">
        <f t="shared" si="43"/>
        <v>손구하</v>
      </c>
      <c r="H94" s="2" t="str">
        <f t="shared" si="44"/>
        <v>일반(목록배제,Normal-Manifest Exception)</v>
      </c>
      <c r="I94" s="28">
        <f t="shared" si="45"/>
        <v>41.98</v>
      </c>
      <c r="J94" s="2" t="str">
        <f t="shared" si="46"/>
        <v>KSC GLOBAL TRADING LTD</v>
      </c>
      <c r="K94" s="9">
        <f t="shared" si="47"/>
        <v>1</v>
      </c>
      <c r="L94" s="21">
        <f t="shared" si="48"/>
        <v>1</v>
      </c>
      <c r="M94" s="21">
        <f t="shared" si="49"/>
        <v>0.2</v>
      </c>
      <c r="N94" s="21">
        <f t="shared" si="50"/>
        <v>1</v>
      </c>
      <c r="O94" s="21">
        <f t="shared" si="51"/>
        <v>1</v>
      </c>
      <c r="P94" s="9" t="str">
        <f t="shared" si="52"/>
        <v>6094373032965</v>
      </c>
      <c r="Q94" s="22">
        <f t="shared" si="53"/>
        <v>8650</v>
      </c>
      <c r="R94" s="27">
        <f>VLOOKUP(H94,MAPPING!$B$3:$D$13,3,0)</f>
        <v>0</v>
      </c>
      <c r="S94" s="26">
        <f t="shared" si="54"/>
        <v>0</v>
      </c>
      <c r="T94" s="27">
        <v>0</v>
      </c>
      <c r="U94" s="27">
        <f>(IF(VLOOKUP(VLOOKUP(AP94,MAPPING!$B$15:$D$20,2,1),MAPPING!$C$15:$E$20,2,0)=7000,0,VLOOKUP(VLOOKUP(AP94,MAPPING!$B$15:$D$20,2,1),MAPPING!$C$15:$E$20,2,0)))</f>
        <v>0</v>
      </c>
      <c r="V94" s="27">
        <f>(K94*VLOOKUP(O94/K94,MAPPING!$B$22:$C$29,2,10))</f>
        <v>0</v>
      </c>
      <c r="W94" s="27">
        <v>0</v>
      </c>
      <c r="X94" s="124">
        <f t="shared" si="55"/>
        <v>0</v>
      </c>
      <c r="Y94" s="122"/>
      <c r="Z94" s="11">
        <f t="shared" si="37"/>
        <v>8650</v>
      </c>
      <c r="AA94" s="95"/>
      <c r="AC94" s="1" t="s">
        <v>518</v>
      </c>
      <c r="AD94" s="1" t="s">
        <v>96</v>
      </c>
      <c r="AE94" s="1" t="s">
        <v>519</v>
      </c>
      <c r="AF94" s="1" t="s">
        <v>678</v>
      </c>
      <c r="AG94" s="1" t="s">
        <v>679</v>
      </c>
      <c r="AH94" s="1" t="s">
        <v>680</v>
      </c>
      <c r="AI94" s="1" t="s">
        <v>681</v>
      </c>
      <c r="AJ94" s="1" t="s">
        <v>51</v>
      </c>
      <c r="AK94" s="6">
        <v>1</v>
      </c>
      <c r="AL94" s="7">
        <v>1</v>
      </c>
      <c r="AM94" s="7">
        <v>0.2</v>
      </c>
      <c r="AN94" s="7">
        <v>1</v>
      </c>
      <c r="AO94" s="1" t="s">
        <v>58</v>
      </c>
      <c r="AP94" s="7">
        <v>41.98</v>
      </c>
      <c r="AQ94" s="1" t="s">
        <v>53</v>
      </c>
      <c r="AR94" s="1" t="s">
        <v>53</v>
      </c>
      <c r="AS94" s="1" t="s">
        <v>53</v>
      </c>
      <c r="AT94" s="1" t="s">
        <v>53</v>
      </c>
      <c r="AU94" s="1" t="s">
        <v>53</v>
      </c>
      <c r="AV94" s="1" t="s">
        <v>110</v>
      </c>
      <c r="AW94" s="1" t="s">
        <v>105</v>
      </c>
      <c r="AX94" s="1" t="s">
        <v>105</v>
      </c>
      <c r="AY94" s="1" t="s">
        <v>51</v>
      </c>
      <c r="AZ94" s="1" t="s">
        <v>54</v>
      </c>
      <c r="BA94" s="1" t="s">
        <v>682</v>
      </c>
      <c r="BB94" s="1" t="s">
        <v>51</v>
      </c>
      <c r="BC94" s="1" t="s">
        <v>683</v>
      </c>
      <c r="BD94" s="1" t="s">
        <v>106</v>
      </c>
      <c r="BE94" s="1" t="s">
        <v>107</v>
      </c>
      <c r="BF94" s="1" t="s">
        <v>108</v>
      </c>
      <c r="BG94" s="1" t="s">
        <v>55</v>
      </c>
      <c r="BH94" s="1" t="s">
        <v>56</v>
      </c>
      <c r="BI94" s="1" t="s">
        <v>51</v>
      </c>
      <c r="BJ94" s="1" t="s">
        <v>109</v>
      </c>
    </row>
    <row r="95" spans="2:62" x14ac:dyDescent="0.3">
      <c r="B95" s="9">
        <f t="shared" si="38"/>
        <v>91</v>
      </c>
      <c r="C95" s="9" t="str">
        <f t="shared" si="39"/>
        <v>YVR</v>
      </c>
      <c r="D95" s="9" t="str">
        <f t="shared" si="40"/>
        <v>2025-09-23</v>
      </c>
      <c r="E95" s="9" t="str">
        <f t="shared" si="41"/>
        <v>01477597155</v>
      </c>
      <c r="F95" s="9" t="str">
        <f t="shared" si="42"/>
        <v>PUS250157064</v>
      </c>
      <c r="G95" s="9" t="str">
        <f t="shared" si="43"/>
        <v>최석승</v>
      </c>
      <c r="H95" s="2" t="str">
        <f t="shared" si="44"/>
        <v>일반(목록배제,Normal-Manifest Exception)</v>
      </c>
      <c r="I95" s="28">
        <f t="shared" si="45"/>
        <v>35.97</v>
      </c>
      <c r="J95" s="2" t="str">
        <f t="shared" si="46"/>
        <v>KSC GLOBAL TRADING LTD</v>
      </c>
      <c r="K95" s="9">
        <f t="shared" si="47"/>
        <v>1</v>
      </c>
      <c r="L95" s="21">
        <f t="shared" si="48"/>
        <v>3.5</v>
      </c>
      <c r="M95" s="21">
        <f t="shared" si="49"/>
        <v>0.2</v>
      </c>
      <c r="N95" s="21">
        <f t="shared" si="50"/>
        <v>3.5</v>
      </c>
      <c r="O95" s="21">
        <f t="shared" si="51"/>
        <v>3.5</v>
      </c>
      <c r="P95" s="9" t="str">
        <f t="shared" si="52"/>
        <v>6094373033018</v>
      </c>
      <c r="Q95" s="22">
        <f t="shared" si="53"/>
        <v>18650</v>
      </c>
      <c r="R95" s="27">
        <f>VLOOKUP(H95,MAPPING!$B$3:$D$13,3,0)</f>
        <v>0</v>
      </c>
      <c r="S95" s="26">
        <f t="shared" si="54"/>
        <v>0</v>
      </c>
      <c r="T95" s="27">
        <v>0</v>
      </c>
      <c r="U95" s="27">
        <f>(IF(VLOOKUP(VLOOKUP(AP95,MAPPING!$B$15:$D$20,2,1),MAPPING!$C$15:$E$20,2,0)=7000,0,VLOOKUP(VLOOKUP(AP95,MAPPING!$B$15:$D$20,2,1),MAPPING!$C$15:$E$20,2,0)))</f>
        <v>0</v>
      </c>
      <c r="V95" s="27">
        <f>(K95*VLOOKUP(O95/K95,MAPPING!$B$22:$C$29,2,10))</f>
        <v>600</v>
      </c>
      <c r="W95" s="27">
        <v>0</v>
      </c>
      <c r="X95" s="124">
        <f t="shared" si="55"/>
        <v>0</v>
      </c>
      <c r="Y95" s="122"/>
      <c r="Z95" s="11">
        <f t="shared" si="37"/>
        <v>19250</v>
      </c>
      <c r="AA95" s="95"/>
      <c r="AC95" s="1" t="s">
        <v>518</v>
      </c>
      <c r="AD95" s="1" t="s">
        <v>96</v>
      </c>
      <c r="AE95" s="1" t="s">
        <v>519</v>
      </c>
      <c r="AF95" s="1" t="s">
        <v>684</v>
      </c>
      <c r="AG95" s="1" t="s">
        <v>685</v>
      </c>
      <c r="AH95" s="1" t="s">
        <v>686</v>
      </c>
      <c r="AI95" s="1" t="s">
        <v>687</v>
      </c>
      <c r="AJ95" s="1" t="s">
        <v>51</v>
      </c>
      <c r="AK95" s="6">
        <v>1</v>
      </c>
      <c r="AL95" s="7">
        <v>3.5</v>
      </c>
      <c r="AM95" s="7">
        <v>0.2</v>
      </c>
      <c r="AN95" s="7">
        <v>3.5</v>
      </c>
      <c r="AO95" s="1" t="s">
        <v>58</v>
      </c>
      <c r="AP95" s="7">
        <v>35.97</v>
      </c>
      <c r="AQ95" s="1" t="s">
        <v>53</v>
      </c>
      <c r="AR95" s="1" t="s">
        <v>53</v>
      </c>
      <c r="AS95" s="1" t="s">
        <v>53</v>
      </c>
      <c r="AT95" s="1" t="s">
        <v>53</v>
      </c>
      <c r="AU95" s="1" t="s">
        <v>53</v>
      </c>
      <c r="AV95" s="1" t="s">
        <v>110</v>
      </c>
      <c r="AW95" s="1" t="s">
        <v>105</v>
      </c>
      <c r="AX95" s="1" t="s">
        <v>105</v>
      </c>
      <c r="AY95" s="1" t="s">
        <v>51</v>
      </c>
      <c r="AZ95" s="1" t="s">
        <v>54</v>
      </c>
      <c r="BA95" s="1" t="s">
        <v>688</v>
      </c>
      <c r="BB95" s="1" t="s">
        <v>51</v>
      </c>
      <c r="BC95" s="1" t="s">
        <v>689</v>
      </c>
      <c r="BD95" s="1" t="s">
        <v>106</v>
      </c>
      <c r="BE95" s="1" t="s">
        <v>107</v>
      </c>
      <c r="BF95" s="1" t="s">
        <v>108</v>
      </c>
      <c r="BG95" s="1" t="s">
        <v>55</v>
      </c>
      <c r="BH95" s="1" t="s">
        <v>56</v>
      </c>
      <c r="BI95" s="1" t="s">
        <v>51</v>
      </c>
      <c r="BJ95" s="1" t="s">
        <v>109</v>
      </c>
    </row>
    <row r="96" spans="2:62" x14ac:dyDescent="0.3">
      <c r="B96" s="9">
        <f t="shared" si="38"/>
        <v>92</v>
      </c>
      <c r="C96" s="9" t="str">
        <f t="shared" si="39"/>
        <v>YVR</v>
      </c>
      <c r="D96" s="9" t="str">
        <f t="shared" si="40"/>
        <v>2025-09-23</v>
      </c>
      <c r="E96" s="9" t="str">
        <f t="shared" si="41"/>
        <v>01477597155</v>
      </c>
      <c r="F96" s="9" t="str">
        <f t="shared" si="42"/>
        <v>PUS250157045</v>
      </c>
      <c r="G96" s="9" t="str">
        <f t="shared" si="43"/>
        <v>이해금</v>
      </c>
      <c r="H96" s="2" t="str">
        <f t="shared" si="44"/>
        <v>일반(목록배제,Normal-Manifest Exception)</v>
      </c>
      <c r="I96" s="28">
        <f t="shared" si="45"/>
        <v>77.97</v>
      </c>
      <c r="J96" s="2" t="str">
        <f t="shared" si="46"/>
        <v>KSC GLOBAL TRADING LTD</v>
      </c>
      <c r="K96" s="9">
        <f t="shared" si="47"/>
        <v>1</v>
      </c>
      <c r="L96" s="21">
        <f t="shared" si="48"/>
        <v>1</v>
      </c>
      <c r="M96" s="21">
        <f t="shared" si="49"/>
        <v>0.2</v>
      </c>
      <c r="N96" s="21">
        <f t="shared" si="50"/>
        <v>1</v>
      </c>
      <c r="O96" s="21">
        <f t="shared" si="51"/>
        <v>1</v>
      </c>
      <c r="P96" s="9" t="str">
        <f t="shared" si="52"/>
        <v>6094373032999</v>
      </c>
      <c r="Q96" s="22">
        <f t="shared" si="53"/>
        <v>8650</v>
      </c>
      <c r="R96" s="27">
        <f>VLOOKUP(H96,MAPPING!$B$3:$D$13,3,0)</f>
        <v>0</v>
      </c>
      <c r="S96" s="26">
        <f t="shared" si="54"/>
        <v>0</v>
      </c>
      <c r="T96" s="27">
        <v>0</v>
      </c>
      <c r="U96" s="27">
        <f>(IF(VLOOKUP(VLOOKUP(AP96,MAPPING!$B$15:$D$20,2,1),MAPPING!$C$15:$E$20,2,0)=7000,0,VLOOKUP(VLOOKUP(AP96,MAPPING!$B$15:$D$20,2,1),MAPPING!$C$15:$E$20,2,0)))</f>
        <v>0</v>
      </c>
      <c r="V96" s="27">
        <f>(K96*VLOOKUP(O96/K96,MAPPING!$B$22:$C$29,2,10))</f>
        <v>0</v>
      </c>
      <c r="W96" s="27">
        <v>0</v>
      </c>
      <c r="X96" s="124">
        <f t="shared" si="55"/>
        <v>0</v>
      </c>
      <c r="Y96" s="122"/>
      <c r="Z96" s="11">
        <f t="shared" si="37"/>
        <v>8650</v>
      </c>
      <c r="AA96" s="95"/>
      <c r="AC96" s="1" t="s">
        <v>518</v>
      </c>
      <c r="AD96" s="1" t="s">
        <v>96</v>
      </c>
      <c r="AE96" s="1" t="s">
        <v>519</v>
      </c>
      <c r="AF96" s="1" t="s">
        <v>690</v>
      </c>
      <c r="AG96" s="1" t="s">
        <v>691</v>
      </c>
      <c r="AH96" s="1" t="s">
        <v>692</v>
      </c>
      <c r="AI96" s="1" t="s">
        <v>693</v>
      </c>
      <c r="AJ96" s="1" t="s">
        <v>51</v>
      </c>
      <c r="AK96" s="6">
        <v>1</v>
      </c>
      <c r="AL96" s="7">
        <v>1</v>
      </c>
      <c r="AM96" s="7">
        <v>0.2</v>
      </c>
      <c r="AN96" s="7">
        <v>1</v>
      </c>
      <c r="AO96" s="1" t="s">
        <v>58</v>
      </c>
      <c r="AP96" s="7">
        <v>77.97</v>
      </c>
      <c r="AQ96" s="1" t="s">
        <v>53</v>
      </c>
      <c r="AR96" s="1" t="s">
        <v>53</v>
      </c>
      <c r="AS96" s="1" t="s">
        <v>53</v>
      </c>
      <c r="AT96" s="1" t="s">
        <v>53</v>
      </c>
      <c r="AU96" s="1" t="s">
        <v>53</v>
      </c>
      <c r="AV96" s="1" t="s">
        <v>110</v>
      </c>
      <c r="AW96" s="1" t="s">
        <v>105</v>
      </c>
      <c r="AX96" s="1" t="s">
        <v>105</v>
      </c>
      <c r="AY96" s="1" t="s">
        <v>51</v>
      </c>
      <c r="AZ96" s="1" t="s">
        <v>54</v>
      </c>
      <c r="BA96" s="1" t="s">
        <v>694</v>
      </c>
      <c r="BB96" s="1" t="s">
        <v>51</v>
      </c>
      <c r="BC96" s="1" t="s">
        <v>695</v>
      </c>
      <c r="BD96" s="1" t="s">
        <v>106</v>
      </c>
      <c r="BE96" s="1" t="s">
        <v>107</v>
      </c>
      <c r="BF96" s="1" t="s">
        <v>108</v>
      </c>
      <c r="BG96" s="1" t="s">
        <v>55</v>
      </c>
      <c r="BH96" s="1" t="s">
        <v>56</v>
      </c>
      <c r="BI96" s="1" t="s">
        <v>51</v>
      </c>
      <c r="BJ96" s="1" t="s">
        <v>109</v>
      </c>
    </row>
    <row r="97" spans="2:62" x14ac:dyDescent="0.3">
      <c r="B97" s="9">
        <f t="shared" si="38"/>
        <v>93</v>
      </c>
      <c r="C97" s="9" t="str">
        <f t="shared" si="39"/>
        <v>YVR</v>
      </c>
      <c r="D97" s="9" t="str">
        <f t="shared" si="40"/>
        <v>2025-09-23</v>
      </c>
      <c r="E97" s="9" t="str">
        <f t="shared" si="41"/>
        <v>01477597155</v>
      </c>
      <c r="F97" s="9" t="str">
        <f t="shared" si="42"/>
        <v>PUS250157018</v>
      </c>
      <c r="G97" s="9" t="str">
        <f t="shared" si="43"/>
        <v>안상창</v>
      </c>
      <c r="H97" s="2" t="str">
        <f t="shared" si="44"/>
        <v>일반(목록배제,Normal-Manifest Exception)</v>
      </c>
      <c r="I97" s="28">
        <f t="shared" si="45"/>
        <v>35.97</v>
      </c>
      <c r="J97" s="2" t="str">
        <f t="shared" si="46"/>
        <v>KSC GLOBAL TRADING LTD</v>
      </c>
      <c r="K97" s="9">
        <f t="shared" si="47"/>
        <v>1</v>
      </c>
      <c r="L97" s="21">
        <f t="shared" si="48"/>
        <v>3.5</v>
      </c>
      <c r="M97" s="21">
        <f t="shared" si="49"/>
        <v>0.2</v>
      </c>
      <c r="N97" s="21">
        <f t="shared" si="50"/>
        <v>3.5</v>
      </c>
      <c r="O97" s="21">
        <f t="shared" si="51"/>
        <v>3.5</v>
      </c>
      <c r="P97" s="9" t="str">
        <f t="shared" si="52"/>
        <v>6094373032972</v>
      </c>
      <c r="Q97" s="22">
        <f t="shared" si="53"/>
        <v>18650</v>
      </c>
      <c r="R97" s="27">
        <f>VLOOKUP(H97,MAPPING!$B$3:$D$13,3,0)</f>
        <v>0</v>
      </c>
      <c r="S97" s="26">
        <f t="shared" si="54"/>
        <v>0</v>
      </c>
      <c r="T97" s="27">
        <v>0</v>
      </c>
      <c r="U97" s="27">
        <f>(IF(VLOOKUP(VLOOKUP(AP97,MAPPING!$B$15:$D$20,2,1),MAPPING!$C$15:$E$20,2,0)=7000,0,VLOOKUP(VLOOKUP(AP97,MAPPING!$B$15:$D$20,2,1),MAPPING!$C$15:$E$20,2,0)))</f>
        <v>0</v>
      </c>
      <c r="V97" s="27">
        <f>(K97*VLOOKUP(O97/K97,MAPPING!$B$22:$C$29,2,10))</f>
        <v>600</v>
      </c>
      <c r="W97" s="27">
        <v>0</v>
      </c>
      <c r="X97" s="124">
        <f t="shared" si="55"/>
        <v>0</v>
      </c>
      <c r="Y97" s="122"/>
      <c r="Z97" s="11">
        <f t="shared" si="37"/>
        <v>19250</v>
      </c>
      <c r="AA97" s="95"/>
      <c r="AC97" s="1" t="s">
        <v>518</v>
      </c>
      <c r="AD97" s="1" t="s">
        <v>96</v>
      </c>
      <c r="AE97" s="1" t="s">
        <v>519</v>
      </c>
      <c r="AF97" s="1" t="s">
        <v>696</v>
      </c>
      <c r="AG97" s="1" t="s">
        <v>697</v>
      </c>
      <c r="AH97" s="1" t="s">
        <v>698</v>
      </c>
      <c r="AI97" s="1" t="s">
        <v>699</v>
      </c>
      <c r="AJ97" s="1" t="s">
        <v>51</v>
      </c>
      <c r="AK97" s="6">
        <v>1</v>
      </c>
      <c r="AL97" s="7">
        <v>3.5</v>
      </c>
      <c r="AM97" s="7">
        <v>0.2</v>
      </c>
      <c r="AN97" s="7">
        <v>3.5</v>
      </c>
      <c r="AO97" s="1" t="s">
        <v>58</v>
      </c>
      <c r="AP97" s="7">
        <v>35.97</v>
      </c>
      <c r="AQ97" s="1" t="s">
        <v>53</v>
      </c>
      <c r="AR97" s="1" t="s">
        <v>53</v>
      </c>
      <c r="AS97" s="1" t="s">
        <v>53</v>
      </c>
      <c r="AT97" s="1" t="s">
        <v>53</v>
      </c>
      <c r="AU97" s="1" t="s">
        <v>53</v>
      </c>
      <c r="AV97" s="1" t="s">
        <v>110</v>
      </c>
      <c r="AW97" s="1" t="s">
        <v>105</v>
      </c>
      <c r="AX97" s="1" t="s">
        <v>105</v>
      </c>
      <c r="AY97" s="1" t="s">
        <v>51</v>
      </c>
      <c r="AZ97" s="1" t="s">
        <v>54</v>
      </c>
      <c r="BA97" s="1" t="s">
        <v>700</v>
      </c>
      <c r="BB97" s="1" t="s">
        <v>51</v>
      </c>
      <c r="BC97" s="1" t="s">
        <v>701</v>
      </c>
      <c r="BD97" s="1" t="s">
        <v>106</v>
      </c>
      <c r="BE97" s="1" t="s">
        <v>107</v>
      </c>
      <c r="BF97" s="1" t="s">
        <v>108</v>
      </c>
      <c r="BG97" s="1" t="s">
        <v>55</v>
      </c>
      <c r="BH97" s="1" t="s">
        <v>56</v>
      </c>
      <c r="BI97" s="1" t="s">
        <v>51</v>
      </c>
      <c r="BJ97" s="1" t="s">
        <v>109</v>
      </c>
    </row>
    <row r="98" spans="2:62" x14ac:dyDescent="0.3">
      <c r="B98" s="9">
        <f t="shared" si="38"/>
        <v>94</v>
      </c>
      <c r="C98" s="9" t="str">
        <f t="shared" si="39"/>
        <v>YVR</v>
      </c>
      <c r="D98" s="9" t="str">
        <f t="shared" si="40"/>
        <v>2025-09-23</v>
      </c>
      <c r="E98" s="9" t="str">
        <f t="shared" si="41"/>
        <v>01477597155</v>
      </c>
      <c r="F98" s="9" t="str">
        <f t="shared" si="42"/>
        <v>PUS250157063</v>
      </c>
      <c r="G98" s="9" t="str">
        <f t="shared" si="43"/>
        <v>최광식</v>
      </c>
      <c r="H98" s="2" t="str">
        <f t="shared" si="44"/>
        <v>일반(목록배제,Normal-Manifest Exception)</v>
      </c>
      <c r="I98" s="28">
        <f t="shared" si="45"/>
        <v>23.98</v>
      </c>
      <c r="J98" s="2" t="str">
        <f t="shared" si="46"/>
        <v>KSC GLOBAL TRADING LTD</v>
      </c>
      <c r="K98" s="9">
        <f t="shared" si="47"/>
        <v>1</v>
      </c>
      <c r="L98" s="21">
        <f t="shared" si="48"/>
        <v>2.5</v>
      </c>
      <c r="M98" s="21">
        <f t="shared" si="49"/>
        <v>0.2</v>
      </c>
      <c r="N98" s="21">
        <f t="shared" si="50"/>
        <v>2.5</v>
      </c>
      <c r="O98" s="21">
        <f t="shared" si="51"/>
        <v>2.5</v>
      </c>
      <c r="P98" s="9" t="str">
        <f t="shared" si="52"/>
        <v>6094373033017</v>
      </c>
      <c r="Q98" s="22">
        <f t="shared" si="53"/>
        <v>14650</v>
      </c>
      <c r="R98" s="27">
        <f>VLOOKUP(H98,MAPPING!$B$3:$D$13,3,0)</f>
        <v>0</v>
      </c>
      <c r="S98" s="26">
        <f t="shared" si="54"/>
        <v>0</v>
      </c>
      <c r="T98" s="27">
        <v>0</v>
      </c>
      <c r="U98" s="27">
        <f>(IF(VLOOKUP(VLOOKUP(AP98,MAPPING!$B$15:$D$20,2,1),MAPPING!$C$15:$E$20,2,0)=7000,0,VLOOKUP(VLOOKUP(AP98,MAPPING!$B$15:$D$20,2,1),MAPPING!$C$15:$E$20,2,0)))</f>
        <v>0</v>
      </c>
      <c r="V98" s="27">
        <f>(K98*VLOOKUP(O98/K98,MAPPING!$B$22:$C$29,2,10))</f>
        <v>600</v>
      </c>
      <c r="W98" s="27">
        <v>0</v>
      </c>
      <c r="X98" s="124">
        <f t="shared" si="55"/>
        <v>0</v>
      </c>
      <c r="Y98" s="122"/>
      <c r="Z98" s="11">
        <f t="shared" si="37"/>
        <v>15250</v>
      </c>
      <c r="AA98" s="95"/>
      <c r="AC98" s="1" t="s">
        <v>518</v>
      </c>
      <c r="AD98" s="1" t="s">
        <v>96</v>
      </c>
      <c r="AE98" s="1" t="s">
        <v>519</v>
      </c>
      <c r="AF98" s="1" t="s">
        <v>702</v>
      </c>
      <c r="AG98" s="1" t="s">
        <v>703</v>
      </c>
      <c r="AH98" s="1" t="s">
        <v>704</v>
      </c>
      <c r="AI98" s="1" t="s">
        <v>705</v>
      </c>
      <c r="AJ98" s="1" t="s">
        <v>51</v>
      </c>
      <c r="AK98" s="6">
        <v>1</v>
      </c>
      <c r="AL98" s="7">
        <v>2.5</v>
      </c>
      <c r="AM98" s="7">
        <v>0.2</v>
      </c>
      <c r="AN98" s="7">
        <v>2.5</v>
      </c>
      <c r="AO98" s="1" t="s">
        <v>58</v>
      </c>
      <c r="AP98" s="7">
        <v>23.98</v>
      </c>
      <c r="AQ98" s="1" t="s">
        <v>53</v>
      </c>
      <c r="AR98" s="1" t="s">
        <v>53</v>
      </c>
      <c r="AS98" s="1" t="s">
        <v>53</v>
      </c>
      <c r="AT98" s="1" t="s">
        <v>53</v>
      </c>
      <c r="AU98" s="1" t="s">
        <v>53</v>
      </c>
      <c r="AV98" s="1" t="s">
        <v>110</v>
      </c>
      <c r="AW98" s="1" t="s">
        <v>105</v>
      </c>
      <c r="AX98" s="1" t="s">
        <v>105</v>
      </c>
      <c r="AY98" s="1" t="s">
        <v>51</v>
      </c>
      <c r="AZ98" s="1" t="s">
        <v>54</v>
      </c>
      <c r="BA98" s="1" t="s">
        <v>706</v>
      </c>
      <c r="BB98" s="1" t="s">
        <v>51</v>
      </c>
      <c r="BC98" s="1" t="s">
        <v>707</v>
      </c>
      <c r="BD98" s="1" t="s">
        <v>106</v>
      </c>
      <c r="BE98" s="1" t="s">
        <v>107</v>
      </c>
      <c r="BF98" s="1" t="s">
        <v>108</v>
      </c>
      <c r="BG98" s="1" t="s">
        <v>55</v>
      </c>
      <c r="BH98" s="1" t="s">
        <v>56</v>
      </c>
      <c r="BI98" s="1" t="s">
        <v>51</v>
      </c>
      <c r="BJ98" s="1" t="s">
        <v>109</v>
      </c>
    </row>
    <row r="99" spans="2:62" x14ac:dyDescent="0.3">
      <c r="B99" s="9">
        <f t="shared" si="38"/>
        <v>95</v>
      </c>
      <c r="C99" s="9" t="str">
        <f t="shared" si="39"/>
        <v>YVR</v>
      </c>
      <c r="D99" s="9" t="str">
        <f t="shared" si="40"/>
        <v>2025-09-23</v>
      </c>
      <c r="E99" s="9" t="str">
        <f t="shared" si="41"/>
        <v>01477597155</v>
      </c>
      <c r="F99" s="9" t="str">
        <f t="shared" si="42"/>
        <v>PUS250156986</v>
      </c>
      <c r="G99" s="9" t="str">
        <f t="shared" si="43"/>
        <v>김은화</v>
      </c>
      <c r="H99" s="2" t="str">
        <f t="shared" si="44"/>
        <v>일반(목록배제,Normal-Manifest Exception)</v>
      </c>
      <c r="I99" s="28">
        <f t="shared" si="45"/>
        <v>59.95</v>
      </c>
      <c r="J99" s="2" t="str">
        <f t="shared" si="46"/>
        <v>KSC GLOBAL TRADING LTD</v>
      </c>
      <c r="K99" s="9">
        <f t="shared" si="47"/>
        <v>1</v>
      </c>
      <c r="L99" s="21">
        <f t="shared" si="48"/>
        <v>5.5</v>
      </c>
      <c r="M99" s="21">
        <f t="shared" si="49"/>
        <v>0.2</v>
      </c>
      <c r="N99" s="21">
        <f t="shared" si="50"/>
        <v>5.5</v>
      </c>
      <c r="O99" s="21">
        <f t="shared" si="51"/>
        <v>5.5</v>
      </c>
      <c r="P99" s="9" t="str">
        <f t="shared" si="52"/>
        <v>6094373032940</v>
      </c>
      <c r="Q99" s="22">
        <f t="shared" si="53"/>
        <v>26650</v>
      </c>
      <c r="R99" s="27">
        <f>VLOOKUP(H99,MAPPING!$B$3:$D$13,3,0)</f>
        <v>0</v>
      </c>
      <c r="S99" s="26">
        <f t="shared" si="54"/>
        <v>0</v>
      </c>
      <c r="T99" s="27">
        <v>0</v>
      </c>
      <c r="U99" s="27">
        <f>(IF(VLOOKUP(VLOOKUP(AP99,MAPPING!$B$15:$D$20,2,1),MAPPING!$C$15:$E$20,2,0)=7000,0,VLOOKUP(VLOOKUP(AP99,MAPPING!$B$15:$D$20,2,1),MAPPING!$C$15:$E$20,2,0)))</f>
        <v>0</v>
      </c>
      <c r="V99" s="27">
        <f>(K99*VLOOKUP(O99/K99,MAPPING!$B$22:$C$29,2,10))</f>
        <v>1200</v>
      </c>
      <c r="W99" s="27">
        <v>0</v>
      </c>
      <c r="X99" s="124">
        <f t="shared" si="55"/>
        <v>0</v>
      </c>
      <c r="Y99" s="122"/>
      <c r="Z99" s="11">
        <f t="shared" si="37"/>
        <v>27850</v>
      </c>
      <c r="AA99" s="95"/>
      <c r="AC99" s="1" t="s">
        <v>518</v>
      </c>
      <c r="AD99" s="1" t="s">
        <v>96</v>
      </c>
      <c r="AE99" s="1" t="s">
        <v>519</v>
      </c>
      <c r="AF99" s="1" t="s">
        <v>708</v>
      </c>
      <c r="AG99" s="1" t="s">
        <v>709</v>
      </c>
      <c r="AH99" s="1" t="s">
        <v>710</v>
      </c>
      <c r="AI99" s="1" t="s">
        <v>711</v>
      </c>
      <c r="AJ99" s="1" t="s">
        <v>51</v>
      </c>
      <c r="AK99" s="6">
        <v>1</v>
      </c>
      <c r="AL99" s="7">
        <v>5.5</v>
      </c>
      <c r="AM99" s="7">
        <v>0.2</v>
      </c>
      <c r="AN99" s="7">
        <v>5.5</v>
      </c>
      <c r="AO99" s="1" t="s">
        <v>58</v>
      </c>
      <c r="AP99" s="7">
        <v>59.95</v>
      </c>
      <c r="AQ99" s="1" t="s">
        <v>53</v>
      </c>
      <c r="AR99" s="1" t="s">
        <v>53</v>
      </c>
      <c r="AS99" s="1" t="s">
        <v>53</v>
      </c>
      <c r="AT99" s="1" t="s">
        <v>53</v>
      </c>
      <c r="AU99" s="1" t="s">
        <v>53</v>
      </c>
      <c r="AV99" s="1" t="s">
        <v>110</v>
      </c>
      <c r="AW99" s="1" t="s">
        <v>105</v>
      </c>
      <c r="AX99" s="1" t="s">
        <v>105</v>
      </c>
      <c r="AY99" s="1" t="s">
        <v>51</v>
      </c>
      <c r="AZ99" s="1" t="s">
        <v>54</v>
      </c>
      <c r="BA99" s="1" t="s">
        <v>712</v>
      </c>
      <c r="BB99" s="1" t="s">
        <v>51</v>
      </c>
      <c r="BC99" s="1" t="s">
        <v>713</v>
      </c>
      <c r="BD99" s="1" t="s">
        <v>106</v>
      </c>
      <c r="BE99" s="1" t="s">
        <v>107</v>
      </c>
      <c r="BF99" s="1" t="s">
        <v>108</v>
      </c>
      <c r="BG99" s="1" t="s">
        <v>55</v>
      </c>
      <c r="BH99" s="1" t="s">
        <v>56</v>
      </c>
      <c r="BI99" s="1" t="s">
        <v>51</v>
      </c>
      <c r="BJ99" s="1" t="s">
        <v>109</v>
      </c>
    </row>
    <row r="100" spans="2:62" x14ac:dyDescent="0.3">
      <c r="B100" s="9">
        <f t="shared" si="38"/>
        <v>96</v>
      </c>
      <c r="C100" s="9" t="str">
        <f t="shared" si="39"/>
        <v>YVR</v>
      </c>
      <c r="D100" s="9" t="str">
        <f t="shared" si="40"/>
        <v>2025-09-23</v>
      </c>
      <c r="E100" s="9" t="str">
        <f t="shared" si="41"/>
        <v>01477597155</v>
      </c>
      <c r="F100" s="9" t="str">
        <f t="shared" si="42"/>
        <v>PUS250157041</v>
      </c>
      <c r="G100" s="9" t="str">
        <f t="shared" si="43"/>
        <v>이윤서</v>
      </c>
      <c r="H100" s="2" t="str">
        <f t="shared" si="44"/>
        <v>일반(목록배제,Normal-Manifest Exception)</v>
      </c>
      <c r="I100" s="28">
        <f t="shared" si="45"/>
        <v>83.6</v>
      </c>
      <c r="J100" s="2" t="str">
        <f t="shared" si="46"/>
        <v>KSC GLOBAL TRADING LTD</v>
      </c>
      <c r="K100" s="9">
        <f t="shared" si="47"/>
        <v>1</v>
      </c>
      <c r="L100" s="21">
        <f t="shared" si="48"/>
        <v>1.5</v>
      </c>
      <c r="M100" s="21">
        <f t="shared" si="49"/>
        <v>0.2</v>
      </c>
      <c r="N100" s="21">
        <f t="shared" si="50"/>
        <v>1.5</v>
      </c>
      <c r="O100" s="21">
        <f t="shared" si="51"/>
        <v>1.5</v>
      </c>
      <c r="P100" s="9" t="str">
        <f t="shared" si="52"/>
        <v>6094373032995</v>
      </c>
      <c r="Q100" s="22">
        <f t="shared" si="53"/>
        <v>10650</v>
      </c>
      <c r="R100" s="27">
        <f>VLOOKUP(H100,MAPPING!$B$3:$D$13,3,0)</f>
        <v>0</v>
      </c>
      <c r="S100" s="26">
        <f t="shared" si="54"/>
        <v>0</v>
      </c>
      <c r="T100" s="27">
        <v>0</v>
      </c>
      <c r="U100" s="27">
        <f>(IF(VLOOKUP(VLOOKUP(AP100,MAPPING!$B$15:$D$20,2,1),MAPPING!$C$15:$E$20,2,0)=7000,0,VLOOKUP(VLOOKUP(AP100,MAPPING!$B$15:$D$20,2,1),MAPPING!$C$15:$E$20,2,0)))</f>
        <v>0</v>
      </c>
      <c r="V100" s="27">
        <f>(K100*VLOOKUP(O100/K100,MAPPING!$B$22:$C$29,2,10))</f>
        <v>0</v>
      </c>
      <c r="W100" s="27">
        <v>0</v>
      </c>
      <c r="X100" s="124">
        <f t="shared" si="55"/>
        <v>0</v>
      </c>
      <c r="Y100" s="122"/>
      <c r="Z100" s="11">
        <f t="shared" si="37"/>
        <v>10650</v>
      </c>
      <c r="AA100" s="95"/>
      <c r="AC100" s="1" t="s">
        <v>518</v>
      </c>
      <c r="AD100" s="1" t="s">
        <v>96</v>
      </c>
      <c r="AE100" s="1" t="s">
        <v>519</v>
      </c>
      <c r="AF100" s="1" t="s">
        <v>714</v>
      </c>
      <c r="AG100" s="1" t="s">
        <v>715</v>
      </c>
      <c r="AH100" s="1" t="s">
        <v>716</v>
      </c>
      <c r="AI100" s="1" t="s">
        <v>717</v>
      </c>
      <c r="AJ100" s="1" t="s">
        <v>51</v>
      </c>
      <c r="AK100" s="6">
        <v>1</v>
      </c>
      <c r="AL100" s="7">
        <v>1.5</v>
      </c>
      <c r="AM100" s="7">
        <v>0.2</v>
      </c>
      <c r="AN100" s="7">
        <v>1.5</v>
      </c>
      <c r="AO100" s="1" t="s">
        <v>58</v>
      </c>
      <c r="AP100" s="7">
        <v>83.6</v>
      </c>
      <c r="AQ100" s="1" t="s">
        <v>53</v>
      </c>
      <c r="AR100" s="1" t="s">
        <v>53</v>
      </c>
      <c r="AS100" s="1" t="s">
        <v>53</v>
      </c>
      <c r="AT100" s="1" t="s">
        <v>53</v>
      </c>
      <c r="AU100" s="1" t="s">
        <v>53</v>
      </c>
      <c r="AV100" s="1" t="s">
        <v>110</v>
      </c>
      <c r="AW100" s="1" t="s">
        <v>105</v>
      </c>
      <c r="AX100" s="1" t="s">
        <v>105</v>
      </c>
      <c r="AY100" s="1" t="s">
        <v>51</v>
      </c>
      <c r="AZ100" s="1" t="s">
        <v>54</v>
      </c>
      <c r="BA100" s="1" t="s">
        <v>718</v>
      </c>
      <c r="BB100" s="1" t="s">
        <v>51</v>
      </c>
      <c r="BC100" s="1" t="s">
        <v>719</v>
      </c>
      <c r="BD100" s="1" t="s">
        <v>106</v>
      </c>
      <c r="BE100" s="1" t="s">
        <v>107</v>
      </c>
      <c r="BF100" s="1" t="s">
        <v>108</v>
      </c>
      <c r="BG100" s="1" t="s">
        <v>55</v>
      </c>
      <c r="BH100" s="1" t="s">
        <v>56</v>
      </c>
      <c r="BI100" s="1" t="s">
        <v>51</v>
      </c>
      <c r="BJ100" s="1" t="s">
        <v>109</v>
      </c>
    </row>
    <row r="101" spans="2:62" x14ac:dyDescent="0.3">
      <c r="B101" s="9">
        <f t="shared" si="38"/>
        <v>97</v>
      </c>
      <c r="C101" s="9" t="str">
        <f t="shared" si="39"/>
        <v>YVR</v>
      </c>
      <c r="D101" s="9" t="str">
        <f t="shared" si="40"/>
        <v>2025-09-23</v>
      </c>
      <c r="E101" s="9" t="str">
        <f t="shared" si="41"/>
        <v>01477597155</v>
      </c>
      <c r="F101" s="9" t="str">
        <f t="shared" si="42"/>
        <v>PUS250157033</v>
      </c>
      <c r="G101" s="9" t="str">
        <f t="shared" si="43"/>
        <v>윤호석</v>
      </c>
      <c r="H101" s="2" t="str">
        <f t="shared" si="44"/>
        <v>일반(목록배제,Normal-Manifest Exception)</v>
      </c>
      <c r="I101" s="28">
        <f t="shared" si="45"/>
        <v>20.9</v>
      </c>
      <c r="J101" s="2" t="str">
        <f t="shared" si="46"/>
        <v>KSC GLOBAL TRADING LTD</v>
      </c>
      <c r="K101" s="9">
        <f t="shared" si="47"/>
        <v>1</v>
      </c>
      <c r="L101" s="21">
        <f t="shared" si="48"/>
        <v>0.5</v>
      </c>
      <c r="M101" s="21">
        <f t="shared" si="49"/>
        <v>0.2</v>
      </c>
      <c r="N101" s="21">
        <f t="shared" si="50"/>
        <v>0.5</v>
      </c>
      <c r="O101" s="21">
        <f t="shared" si="51"/>
        <v>0.5</v>
      </c>
      <c r="P101" s="9" t="str">
        <f t="shared" si="52"/>
        <v>6094373032987</v>
      </c>
      <c r="Q101" s="22">
        <f t="shared" si="53"/>
        <v>6650</v>
      </c>
      <c r="R101" s="27">
        <f>VLOOKUP(H101,MAPPING!$B$3:$D$13,3,0)</f>
        <v>0</v>
      </c>
      <c r="S101" s="26">
        <f t="shared" si="54"/>
        <v>0</v>
      </c>
      <c r="T101" s="27">
        <v>0</v>
      </c>
      <c r="U101" s="27">
        <f>(IF(VLOOKUP(VLOOKUP(AP101,MAPPING!$B$15:$D$20,2,1),MAPPING!$C$15:$E$20,2,0)=7000,0,VLOOKUP(VLOOKUP(AP101,MAPPING!$B$15:$D$20,2,1),MAPPING!$C$15:$E$20,2,0)))</f>
        <v>0</v>
      </c>
      <c r="V101" s="27">
        <f>(K101*VLOOKUP(O101/K101,MAPPING!$B$22:$C$29,2,10))</f>
        <v>0</v>
      </c>
      <c r="W101" s="27">
        <v>0</v>
      </c>
      <c r="X101" s="124">
        <f t="shared" si="55"/>
        <v>0</v>
      </c>
      <c r="Y101" s="122"/>
      <c r="Z101" s="11">
        <f t="shared" si="37"/>
        <v>6650</v>
      </c>
      <c r="AA101" s="95"/>
      <c r="AC101" s="1" t="s">
        <v>518</v>
      </c>
      <c r="AD101" s="1" t="s">
        <v>96</v>
      </c>
      <c r="AE101" s="1" t="s">
        <v>519</v>
      </c>
      <c r="AF101" s="1" t="s">
        <v>720</v>
      </c>
      <c r="AG101" s="1" t="s">
        <v>721</v>
      </c>
      <c r="AH101" s="1" t="s">
        <v>722</v>
      </c>
      <c r="AI101" s="1" t="s">
        <v>723</v>
      </c>
      <c r="AJ101" s="1" t="s">
        <v>51</v>
      </c>
      <c r="AK101" s="6">
        <v>1</v>
      </c>
      <c r="AL101" s="7">
        <v>0.5</v>
      </c>
      <c r="AM101" s="7">
        <v>0.2</v>
      </c>
      <c r="AN101" s="7">
        <v>0.5</v>
      </c>
      <c r="AO101" s="1" t="s">
        <v>58</v>
      </c>
      <c r="AP101" s="7">
        <v>20.9</v>
      </c>
      <c r="AQ101" s="1" t="s">
        <v>53</v>
      </c>
      <c r="AR101" s="1" t="s">
        <v>53</v>
      </c>
      <c r="AS101" s="1" t="s">
        <v>53</v>
      </c>
      <c r="AT101" s="1" t="s">
        <v>53</v>
      </c>
      <c r="AU101" s="1" t="s">
        <v>53</v>
      </c>
      <c r="AV101" s="1" t="s">
        <v>110</v>
      </c>
      <c r="AW101" s="1" t="s">
        <v>105</v>
      </c>
      <c r="AX101" s="1" t="s">
        <v>105</v>
      </c>
      <c r="AY101" s="1" t="s">
        <v>51</v>
      </c>
      <c r="AZ101" s="1" t="s">
        <v>54</v>
      </c>
      <c r="BA101" s="1" t="s">
        <v>724</v>
      </c>
      <c r="BB101" s="1" t="s">
        <v>51</v>
      </c>
      <c r="BC101" s="1" t="s">
        <v>725</v>
      </c>
      <c r="BD101" s="1" t="s">
        <v>106</v>
      </c>
      <c r="BE101" s="1" t="s">
        <v>107</v>
      </c>
      <c r="BF101" s="1" t="s">
        <v>108</v>
      </c>
      <c r="BG101" s="1" t="s">
        <v>55</v>
      </c>
      <c r="BH101" s="1" t="s">
        <v>56</v>
      </c>
      <c r="BI101" s="1" t="s">
        <v>51</v>
      </c>
      <c r="BJ101" s="1" t="s">
        <v>109</v>
      </c>
    </row>
    <row r="102" spans="2:62" x14ac:dyDescent="0.3">
      <c r="B102" s="9">
        <f t="shared" si="38"/>
        <v>98</v>
      </c>
      <c r="C102" s="9" t="str">
        <f t="shared" si="39"/>
        <v>YVR</v>
      </c>
      <c r="D102" s="9" t="str">
        <f t="shared" si="40"/>
        <v>2025-09-23</v>
      </c>
      <c r="E102" s="9" t="str">
        <f t="shared" si="41"/>
        <v>01477597155</v>
      </c>
      <c r="F102" s="9" t="str">
        <f t="shared" si="42"/>
        <v>PUS250157028</v>
      </c>
      <c r="G102" s="9" t="str">
        <f t="shared" si="43"/>
        <v>우재만</v>
      </c>
      <c r="H102" s="2" t="str">
        <f t="shared" si="44"/>
        <v>일반(목록배제,Normal-Manifest Exception)</v>
      </c>
      <c r="I102" s="28">
        <f t="shared" si="45"/>
        <v>11.99</v>
      </c>
      <c r="J102" s="2" t="str">
        <f t="shared" si="46"/>
        <v>KSC GLOBAL TRADING LTD</v>
      </c>
      <c r="K102" s="9">
        <f t="shared" si="47"/>
        <v>1</v>
      </c>
      <c r="L102" s="21">
        <f t="shared" si="48"/>
        <v>1.5</v>
      </c>
      <c r="M102" s="21">
        <f t="shared" si="49"/>
        <v>0.2</v>
      </c>
      <c r="N102" s="21">
        <f t="shared" si="50"/>
        <v>1.5</v>
      </c>
      <c r="O102" s="21">
        <f t="shared" si="51"/>
        <v>1.5</v>
      </c>
      <c r="P102" s="9" t="str">
        <f t="shared" si="52"/>
        <v>6094373032982</v>
      </c>
      <c r="Q102" s="22">
        <f t="shared" si="53"/>
        <v>10650</v>
      </c>
      <c r="R102" s="27">
        <f>VLOOKUP(H102,MAPPING!$B$3:$D$13,3,0)</f>
        <v>0</v>
      </c>
      <c r="S102" s="26">
        <f t="shared" si="54"/>
        <v>0</v>
      </c>
      <c r="T102" s="27">
        <v>0</v>
      </c>
      <c r="U102" s="27">
        <f>(IF(VLOOKUP(VLOOKUP(AP102,MAPPING!$B$15:$D$20,2,1),MAPPING!$C$15:$E$20,2,0)=7000,0,VLOOKUP(VLOOKUP(AP102,MAPPING!$B$15:$D$20,2,1),MAPPING!$C$15:$E$20,2,0)))</f>
        <v>0</v>
      </c>
      <c r="V102" s="27">
        <f>(K102*VLOOKUP(O102/K102,MAPPING!$B$22:$C$29,2,10))</f>
        <v>0</v>
      </c>
      <c r="W102" s="27">
        <v>0</v>
      </c>
      <c r="X102" s="124">
        <f t="shared" si="55"/>
        <v>0</v>
      </c>
      <c r="Y102" s="122"/>
      <c r="Z102" s="11">
        <f t="shared" si="37"/>
        <v>10650</v>
      </c>
      <c r="AA102" s="95"/>
      <c r="AC102" s="1" t="s">
        <v>518</v>
      </c>
      <c r="AD102" s="1" t="s">
        <v>96</v>
      </c>
      <c r="AE102" s="1" t="s">
        <v>519</v>
      </c>
      <c r="AF102" s="1" t="s">
        <v>726</v>
      </c>
      <c r="AG102" s="1" t="s">
        <v>727</v>
      </c>
      <c r="AH102" s="1" t="s">
        <v>728</v>
      </c>
      <c r="AI102" s="1" t="s">
        <v>729</v>
      </c>
      <c r="AJ102" s="1" t="s">
        <v>51</v>
      </c>
      <c r="AK102" s="6">
        <v>1</v>
      </c>
      <c r="AL102" s="7">
        <v>1.5</v>
      </c>
      <c r="AM102" s="7">
        <v>0.2</v>
      </c>
      <c r="AN102" s="7">
        <v>1.5</v>
      </c>
      <c r="AO102" s="1" t="s">
        <v>58</v>
      </c>
      <c r="AP102" s="7">
        <v>11.99</v>
      </c>
      <c r="AQ102" s="1" t="s">
        <v>53</v>
      </c>
      <c r="AR102" s="1" t="s">
        <v>53</v>
      </c>
      <c r="AS102" s="1" t="s">
        <v>53</v>
      </c>
      <c r="AT102" s="1" t="s">
        <v>53</v>
      </c>
      <c r="AU102" s="1" t="s">
        <v>53</v>
      </c>
      <c r="AV102" s="1" t="s">
        <v>110</v>
      </c>
      <c r="AW102" s="1" t="s">
        <v>105</v>
      </c>
      <c r="AX102" s="1" t="s">
        <v>105</v>
      </c>
      <c r="AY102" s="1" t="s">
        <v>51</v>
      </c>
      <c r="AZ102" s="1" t="s">
        <v>54</v>
      </c>
      <c r="BA102" s="1" t="s">
        <v>730</v>
      </c>
      <c r="BB102" s="1" t="s">
        <v>51</v>
      </c>
      <c r="BC102" s="1" t="s">
        <v>731</v>
      </c>
      <c r="BD102" s="1" t="s">
        <v>106</v>
      </c>
      <c r="BE102" s="1" t="s">
        <v>107</v>
      </c>
      <c r="BF102" s="1" t="s">
        <v>108</v>
      </c>
      <c r="BG102" s="1" t="s">
        <v>55</v>
      </c>
      <c r="BH102" s="1" t="s">
        <v>56</v>
      </c>
      <c r="BI102" s="1" t="s">
        <v>51</v>
      </c>
      <c r="BJ102" s="1" t="s">
        <v>109</v>
      </c>
    </row>
    <row r="103" spans="2:62" x14ac:dyDescent="0.3">
      <c r="B103" s="9">
        <f t="shared" si="38"/>
        <v>99</v>
      </c>
      <c r="C103" s="9" t="str">
        <f t="shared" si="39"/>
        <v>YVR</v>
      </c>
      <c r="D103" s="9" t="str">
        <f t="shared" si="40"/>
        <v>2025-09-23</v>
      </c>
      <c r="E103" s="9" t="str">
        <f t="shared" si="41"/>
        <v>01477597155</v>
      </c>
      <c r="F103" s="9" t="str">
        <f t="shared" si="42"/>
        <v>PUS250157002</v>
      </c>
      <c r="G103" s="9" t="str">
        <f t="shared" si="43"/>
        <v>박은숙</v>
      </c>
      <c r="H103" s="2" t="str">
        <f t="shared" si="44"/>
        <v>일반(목록배제,Normal-Manifest Exception)</v>
      </c>
      <c r="I103" s="28">
        <f t="shared" si="45"/>
        <v>33.93</v>
      </c>
      <c r="J103" s="2" t="str">
        <f t="shared" si="46"/>
        <v>KSC GLOBAL TRADING LTD</v>
      </c>
      <c r="K103" s="9">
        <f t="shared" si="47"/>
        <v>1</v>
      </c>
      <c r="L103" s="21">
        <f t="shared" si="48"/>
        <v>2</v>
      </c>
      <c r="M103" s="21">
        <f t="shared" si="49"/>
        <v>0.2</v>
      </c>
      <c r="N103" s="21">
        <f t="shared" si="50"/>
        <v>2</v>
      </c>
      <c r="O103" s="21">
        <f t="shared" si="51"/>
        <v>2</v>
      </c>
      <c r="P103" s="9" t="str">
        <f t="shared" si="52"/>
        <v>6094373032956</v>
      </c>
      <c r="Q103" s="22">
        <f t="shared" si="53"/>
        <v>12650</v>
      </c>
      <c r="R103" s="27">
        <f>VLOOKUP(H103,MAPPING!$B$3:$D$13,3,0)</f>
        <v>0</v>
      </c>
      <c r="S103" s="26">
        <f t="shared" si="54"/>
        <v>0</v>
      </c>
      <c r="T103" s="27">
        <v>0</v>
      </c>
      <c r="U103" s="27">
        <f>(IF(VLOOKUP(VLOOKUP(AP103,MAPPING!$B$15:$D$20,2,1),MAPPING!$C$15:$E$20,2,0)=7000,0,VLOOKUP(VLOOKUP(AP103,MAPPING!$B$15:$D$20,2,1),MAPPING!$C$15:$E$20,2,0)))</f>
        <v>0</v>
      </c>
      <c r="V103" s="27">
        <f>(K103*VLOOKUP(O103/K103,MAPPING!$B$22:$C$29,2,10))</f>
        <v>0</v>
      </c>
      <c r="W103" s="27">
        <v>0</v>
      </c>
      <c r="X103" s="124">
        <f t="shared" si="55"/>
        <v>0</v>
      </c>
      <c r="Y103" s="122"/>
      <c r="Z103" s="11">
        <f t="shared" si="37"/>
        <v>12650</v>
      </c>
      <c r="AA103" s="95"/>
      <c r="AC103" s="1" t="s">
        <v>518</v>
      </c>
      <c r="AD103" s="1" t="s">
        <v>96</v>
      </c>
      <c r="AE103" s="1" t="s">
        <v>519</v>
      </c>
      <c r="AF103" s="1" t="s">
        <v>732</v>
      </c>
      <c r="AG103" s="1" t="s">
        <v>733</v>
      </c>
      <c r="AH103" s="1" t="s">
        <v>734</v>
      </c>
      <c r="AI103" s="1" t="s">
        <v>735</v>
      </c>
      <c r="AJ103" s="1" t="s">
        <v>51</v>
      </c>
      <c r="AK103" s="6">
        <v>1</v>
      </c>
      <c r="AL103" s="7">
        <v>2</v>
      </c>
      <c r="AM103" s="7">
        <v>0.2</v>
      </c>
      <c r="AN103" s="7">
        <v>2</v>
      </c>
      <c r="AO103" s="1" t="s">
        <v>58</v>
      </c>
      <c r="AP103" s="7">
        <v>33.93</v>
      </c>
      <c r="AQ103" s="1" t="s">
        <v>53</v>
      </c>
      <c r="AR103" s="1" t="s">
        <v>53</v>
      </c>
      <c r="AS103" s="1" t="s">
        <v>53</v>
      </c>
      <c r="AT103" s="1" t="s">
        <v>53</v>
      </c>
      <c r="AU103" s="1" t="s">
        <v>53</v>
      </c>
      <c r="AV103" s="1" t="s">
        <v>110</v>
      </c>
      <c r="AW103" s="1" t="s">
        <v>105</v>
      </c>
      <c r="AX103" s="1" t="s">
        <v>105</v>
      </c>
      <c r="AY103" s="1" t="s">
        <v>51</v>
      </c>
      <c r="AZ103" s="1" t="s">
        <v>54</v>
      </c>
      <c r="BA103" s="1" t="s">
        <v>736</v>
      </c>
      <c r="BB103" s="1" t="s">
        <v>51</v>
      </c>
      <c r="BC103" s="1" t="s">
        <v>737</v>
      </c>
      <c r="BD103" s="1" t="s">
        <v>106</v>
      </c>
      <c r="BE103" s="1" t="s">
        <v>107</v>
      </c>
      <c r="BF103" s="1" t="s">
        <v>108</v>
      </c>
      <c r="BG103" s="1" t="s">
        <v>55</v>
      </c>
      <c r="BH103" s="1" t="s">
        <v>56</v>
      </c>
      <c r="BI103" s="1" t="s">
        <v>51</v>
      </c>
      <c r="BJ103" s="1" t="s">
        <v>109</v>
      </c>
    </row>
    <row r="104" spans="2:62" x14ac:dyDescent="0.3">
      <c r="B104" s="9">
        <f t="shared" si="38"/>
        <v>100</v>
      </c>
      <c r="C104" s="9" t="str">
        <f t="shared" si="39"/>
        <v>YVR</v>
      </c>
      <c r="D104" s="9" t="str">
        <f t="shared" si="40"/>
        <v>2025-09-23</v>
      </c>
      <c r="E104" s="9" t="str">
        <f t="shared" si="41"/>
        <v>01477597155</v>
      </c>
      <c r="F104" s="9" t="str">
        <f t="shared" si="42"/>
        <v>PUS250156978</v>
      </c>
      <c r="G104" s="9" t="str">
        <f t="shared" si="43"/>
        <v>김경자</v>
      </c>
      <c r="H104" s="2" t="str">
        <f t="shared" si="44"/>
        <v>일반(목록배제,Normal-Manifest Exception)</v>
      </c>
      <c r="I104" s="28">
        <f t="shared" si="45"/>
        <v>62.7</v>
      </c>
      <c r="J104" s="2" t="str">
        <f t="shared" si="46"/>
        <v>KSC GLOBAL TRADING LTD</v>
      </c>
      <c r="K104" s="9">
        <f t="shared" si="47"/>
        <v>1</v>
      </c>
      <c r="L104" s="21">
        <f t="shared" si="48"/>
        <v>1</v>
      </c>
      <c r="M104" s="21">
        <f t="shared" si="49"/>
        <v>0.2</v>
      </c>
      <c r="N104" s="21">
        <f t="shared" si="50"/>
        <v>1</v>
      </c>
      <c r="O104" s="21">
        <f t="shared" si="51"/>
        <v>1</v>
      </c>
      <c r="P104" s="9" t="str">
        <f t="shared" si="52"/>
        <v>6094373032932</v>
      </c>
      <c r="Q104" s="22">
        <f t="shared" si="53"/>
        <v>8650</v>
      </c>
      <c r="R104" s="27">
        <f>VLOOKUP(H104,MAPPING!$B$3:$D$13,3,0)</f>
        <v>0</v>
      </c>
      <c r="S104" s="26">
        <f t="shared" si="54"/>
        <v>0</v>
      </c>
      <c r="T104" s="27">
        <v>0</v>
      </c>
      <c r="U104" s="27">
        <f>(IF(VLOOKUP(VLOOKUP(AP104,MAPPING!$B$15:$D$20,2,1),MAPPING!$C$15:$E$20,2,0)=7000,0,VLOOKUP(VLOOKUP(AP104,MAPPING!$B$15:$D$20,2,1),MAPPING!$C$15:$E$20,2,0)))</f>
        <v>0</v>
      </c>
      <c r="V104" s="27">
        <f>(K104*VLOOKUP(O104/K104,MAPPING!$B$22:$C$29,2,10))</f>
        <v>0</v>
      </c>
      <c r="W104" s="27">
        <v>0</v>
      </c>
      <c r="X104" s="124">
        <f t="shared" si="55"/>
        <v>0</v>
      </c>
      <c r="Y104" s="122"/>
      <c r="Z104" s="11">
        <f t="shared" si="37"/>
        <v>8650</v>
      </c>
      <c r="AA104" s="95"/>
      <c r="AC104" s="1" t="s">
        <v>518</v>
      </c>
      <c r="AD104" s="1" t="s">
        <v>96</v>
      </c>
      <c r="AE104" s="1" t="s">
        <v>519</v>
      </c>
      <c r="AF104" s="1" t="s">
        <v>738</v>
      </c>
      <c r="AG104" s="1" t="s">
        <v>136</v>
      </c>
      <c r="AH104" s="1" t="s">
        <v>739</v>
      </c>
      <c r="AI104" s="1" t="s">
        <v>740</v>
      </c>
      <c r="AJ104" s="1" t="s">
        <v>51</v>
      </c>
      <c r="AK104" s="6">
        <v>1</v>
      </c>
      <c r="AL104" s="7">
        <v>1</v>
      </c>
      <c r="AM104" s="7">
        <v>0.2</v>
      </c>
      <c r="AN104" s="7">
        <v>1</v>
      </c>
      <c r="AO104" s="1" t="s">
        <v>58</v>
      </c>
      <c r="AP104" s="7">
        <v>62.7</v>
      </c>
      <c r="AQ104" s="1" t="s">
        <v>53</v>
      </c>
      <c r="AR104" s="1" t="s">
        <v>53</v>
      </c>
      <c r="AS104" s="1" t="s">
        <v>53</v>
      </c>
      <c r="AT104" s="1" t="s">
        <v>53</v>
      </c>
      <c r="AU104" s="1" t="s">
        <v>53</v>
      </c>
      <c r="AV104" s="1" t="s">
        <v>110</v>
      </c>
      <c r="AW104" s="1" t="s">
        <v>105</v>
      </c>
      <c r="AX104" s="1" t="s">
        <v>105</v>
      </c>
      <c r="AY104" s="1" t="s">
        <v>51</v>
      </c>
      <c r="AZ104" s="1" t="s">
        <v>54</v>
      </c>
      <c r="BA104" s="1" t="s">
        <v>741</v>
      </c>
      <c r="BB104" s="1" t="s">
        <v>51</v>
      </c>
      <c r="BC104" s="1" t="s">
        <v>742</v>
      </c>
      <c r="BD104" s="1" t="s">
        <v>106</v>
      </c>
      <c r="BE104" s="1" t="s">
        <v>107</v>
      </c>
      <c r="BF104" s="1" t="s">
        <v>108</v>
      </c>
      <c r="BG104" s="1" t="s">
        <v>55</v>
      </c>
      <c r="BH104" s="1" t="s">
        <v>56</v>
      </c>
      <c r="BI104" s="1" t="s">
        <v>51</v>
      </c>
      <c r="BJ104" s="1" t="s">
        <v>109</v>
      </c>
    </row>
    <row r="105" spans="2:62" x14ac:dyDescent="0.3">
      <c r="B105" s="9">
        <f t="shared" si="38"/>
        <v>101</v>
      </c>
      <c r="C105" s="9" t="str">
        <f t="shared" si="39"/>
        <v>YVR</v>
      </c>
      <c r="D105" s="9" t="str">
        <f t="shared" si="40"/>
        <v>2025-09-23</v>
      </c>
      <c r="E105" s="9" t="str">
        <f t="shared" si="41"/>
        <v>01477597155</v>
      </c>
      <c r="F105" s="9" t="str">
        <f t="shared" si="42"/>
        <v>PUS250157031</v>
      </c>
      <c r="G105" s="9" t="str">
        <f t="shared" si="43"/>
        <v>윤선우</v>
      </c>
      <c r="H105" s="2" t="str">
        <f t="shared" si="44"/>
        <v>일반(목록배제,Normal-Manifest Exception)</v>
      </c>
      <c r="I105" s="28">
        <f t="shared" si="45"/>
        <v>41.8</v>
      </c>
      <c r="J105" s="2" t="str">
        <f t="shared" si="46"/>
        <v>KSC GLOBAL TRADING LTD</v>
      </c>
      <c r="K105" s="9">
        <f t="shared" si="47"/>
        <v>1</v>
      </c>
      <c r="L105" s="21">
        <f t="shared" si="48"/>
        <v>0.5</v>
      </c>
      <c r="M105" s="21">
        <f t="shared" si="49"/>
        <v>0.2</v>
      </c>
      <c r="N105" s="21">
        <f t="shared" si="50"/>
        <v>0.5</v>
      </c>
      <c r="O105" s="21">
        <f t="shared" si="51"/>
        <v>0.5</v>
      </c>
      <c r="P105" s="9" t="str">
        <f t="shared" si="52"/>
        <v>6094373032985</v>
      </c>
      <c r="Q105" s="22">
        <f t="shared" si="53"/>
        <v>6650</v>
      </c>
      <c r="R105" s="27">
        <f>VLOOKUP(H105,MAPPING!$B$3:$D$13,3,0)</f>
        <v>0</v>
      </c>
      <c r="S105" s="26">
        <f t="shared" si="54"/>
        <v>0</v>
      </c>
      <c r="T105" s="27">
        <v>0</v>
      </c>
      <c r="U105" s="27">
        <f>(IF(VLOOKUP(VLOOKUP(AP105,MAPPING!$B$15:$D$20,2,1),MAPPING!$C$15:$E$20,2,0)=7000,0,VLOOKUP(VLOOKUP(AP105,MAPPING!$B$15:$D$20,2,1),MAPPING!$C$15:$E$20,2,0)))</f>
        <v>0</v>
      </c>
      <c r="V105" s="27">
        <f>(K105*VLOOKUP(O105/K105,MAPPING!$B$22:$C$29,2,10))</f>
        <v>0</v>
      </c>
      <c r="W105" s="27">
        <v>0</v>
      </c>
      <c r="X105" s="124">
        <f t="shared" si="55"/>
        <v>0</v>
      </c>
      <c r="Y105" s="122"/>
      <c r="Z105" s="11">
        <f t="shared" si="37"/>
        <v>6650</v>
      </c>
      <c r="AA105" s="95"/>
      <c r="AC105" s="1" t="s">
        <v>518</v>
      </c>
      <c r="AD105" s="1" t="s">
        <v>96</v>
      </c>
      <c r="AE105" s="1" t="s">
        <v>519</v>
      </c>
      <c r="AF105" s="1" t="s">
        <v>743</v>
      </c>
      <c r="AG105" s="1" t="s">
        <v>744</v>
      </c>
      <c r="AH105" s="1" t="s">
        <v>745</v>
      </c>
      <c r="AI105" s="1" t="s">
        <v>746</v>
      </c>
      <c r="AJ105" s="1" t="s">
        <v>51</v>
      </c>
      <c r="AK105" s="6">
        <v>1</v>
      </c>
      <c r="AL105" s="7">
        <v>0.5</v>
      </c>
      <c r="AM105" s="7">
        <v>0.2</v>
      </c>
      <c r="AN105" s="7">
        <v>0.5</v>
      </c>
      <c r="AO105" s="1" t="s">
        <v>58</v>
      </c>
      <c r="AP105" s="7">
        <v>41.8</v>
      </c>
      <c r="AQ105" s="1" t="s">
        <v>53</v>
      </c>
      <c r="AR105" s="1" t="s">
        <v>53</v>
      </c>
      <c r="AS105" s="1" t="s">
        <v>53</v>
      </c>
      <c r="AT105" s="1" t="s">
        <v>53</v>
      </c>
      <c r="AU105" s="1" t="s">
        <v>53</v>
      </c>
      <c r="AV105" s="1" t="s">
        <v>110</v>
      </c>
      <c r="AW105" s="1" t="s">
        <v>105</v>
      </c>
      <c r="AX105" s="1" t="s">
        <v>105</v>
      </c>
      <c r="AY105" s="1" t="s">
        <v>51</v>
      </c>
      <c r="AZ105" s="1" t="s">
        <v>54</v>
      </c>
      <c r="BA105" s="1" t="s">
        <v>747</v>
      </c>
      <c r="BB105" s="1" t="s">
        <v>51</v>
      </c>
      <c r="BC105" s="1" t="s">
        <v>748</v>
      </c>
      <c r="BD105" s="1" t="s">
        <v>106</v>
      </c>
      <c r="BE105" s="1" t="s">
        <v>107</v>
      </c>
      <c r="BF105" s="1" t="s">
        <v>108</v>
      </c>
      <c r="BG105" s="1" t="s">
        <v>55</v>
      </c>
      <c r="BH105" s="1" t="s">
        <v>56</v>
      </c>
      <c r="BI105" s="1" t="s">
        <v>51</v>
      </c>
      <c r="BJ105" s="1" t="s">
        <v>109</v>
      </c>
    </row>
    <row r="106" spans="2:62" x14ac:dyDescent="0.3">
      <c r="B106" s="9">
        <f t="shared" si="38"/>
        <v>102</v>
      </c>
      <c r="C106" s="9" t="str">
        <f t="shared" si="39"/>
        <v>YVR</v>
      </c>
      <c r="D106" s="9" t="str">
        <f t="shared" si="40"/>
        <v>2025-09-23</v>
      </c>
      <c r="E106" s="9" t="str">
        <f t="shared" si="41"/>
        <v>01477597155</v>
      </c>
      <c r="F106" s="9" t="str">
        <f t="shared" si="42"/>
        <v>PUS250156965</v>
      </c>
      <c r="G106" s="9" t="str">
        <f t="shared" si="43"/>
        <v>차승창</v>
      </c>
      <c r="H106" s="2" t="str">
        <f t="shared" si="44"/>
        <v>일반(목록배제,Normal-Manifest Exception)</v>
      </c>
      <c r="I106" s="28">
        <f t="shared" si="45"/>
        <v>41.8</v>
      </c>
      <c r="J106" s="2" t="str">
        <f t="shared" si="46"/>
        <v>KSC GLOBAL TRADING LTD</v>
      </c>
      <c r="K106" s="9">
        <f t="shared" si="47"/>
        <v>1</v>
      </c>
      <c r="L106" s="21">
        <f t="shared" si="48"/>
        <v>2.5</v>
      </c>
      <c r="M106" s="21">
        <f t="shared" si="49"/>
        <v>0.2</v>
      </c>
      <c r="N106" s="21">
        <f t="shared" si="50"/>
        <v>2.5</v>
      </c>
      <c r="O106" s="21">
        <f t="shared" si="51"/>
        <v>2.5</v>
      </c>
      <c r="P106" s="9" t="str">
        <f t="shared" si="52"/>
        <v>6094373032919</v>
      </c>
      <c r="Q106" s="22">
        <f t="shared" si="53"/>
        <v>14650</v>
      </c>
      <c r="R106" s="27">
        <f>VLOOKUP(H106,MAPPING!$B$3:$D$13,3,0)</f>
        <v>0</v>
      </c>
      <c r="S106" s="26">
        <f t="shared" si="54"/>
        <v>0</v>
      </c>
      <c r="T106" s="27">
        <v>0</v>
      </c>
      <c r="U106" s="27">
        <f>(IF(VLOOKUP(VLOOKUP(AP106,MAPPING!$B$15:$D$20,2,1),MAPPING!$C$15:$E$20,2,0)=7000,0,VLOOKUP(VLOOKUP(AP106,MAPPING!$B$15:$D$20,2,1),MAPPING!$C$15:$E$20,2,0)))</f>
        <v>0</v>
      </c>
      <c r="V106" s="27">
        <f>(K106*VLOOKUP(O106/K106,MAPPING!$B$22:$C$29,2,10))</f>
        <v>600</v>
      </c>
      <c r="W106" s="27">
        <v>0</v>
      </c>
      <c r="X106" s="124">
        <f t="shared" si="55"/>
        <v>0</v>
      </c>
      <c r="Y106" s="122"/>
      <c r="Z106" s="11">
        <f t="shared" si="37"/>
        <v>15250</v>
      </c>
      <c r="AA106" s="95"/>
      <c r="AC106" s="1" t="s">
        <v>518</v>
      </c>
      <c r="AD106" s="1" t="s">
        <v>96</v>
      </c>
      <c r="AE106" s="1" t="s">
        <v>519</v>
      </c>
      <c r="AF106" s="1" t="s">
        <v>749</v>
      </c>
      <c r="AG106" s="1" t="s">
        <v>750</v>
      </c>
      <c r="AH106" s="1" t="s">
        <v>751</v>
      </c>
      <c r="AI106" s="1" t="s">
        <v>752</v>
      </c>
      <c r="AJ106" s="1" t="s">
        <v>51</v>
      </c>
      <c r="AK106" s="6">
        <v>1</v>
      </c>
      <c r="AL106" s="7">
        <v>2.5</v>
      </c>
      <c r="AM106" s="7">
        <v>0.2</v>
      </c>
      <c r="AN106" s="7">
        <v>2.5</v>
      </c>
      <c r="AO106" s="1" t="s">
        <v>58</v>
      </c>
      <c r="AP106" s="7">
        <v>41.8</v>
      </c>
      <c r="AQ106" s="1" t="s">
        <v>53</v>
      </c>
      <c r="AR106" s="1" t="s">
        <v>53</v>
      </c>
      <c r="AS106" s="1" t="s">
        <v>53</v>
      </c>
      <c r="AT106" s="1" t="s">
        <v>53</v>
      </c>
      <c r="AU106" s="1" t="s">
        <v>53</v>
      </c>
      <c r="AV106" s="1" t="s">
        <v>110</v>
      </c>
      <c r="AW106" s="1" t="s">
        <v>105</v>
      </c>
      <c r="AX106" s="1" t="s">
        <v>105</v>
      </c>
      <c r="AY106" s="1" t="s">
        <v>51</v>
      </c>
      <c r="AZ106" s="1" t="s">
        <v>54</v>
      </c>
      <c r="BA106" s="1" t="s">
        <v>753</v>
      </c>
      <c r="BB106" s="1" t="s">
        <v>51</v>
      </c>
      <c r="BC106" s="1" t="s">
        <v>754</v>
      </c>
      <c r="BD106" s="1" t="s">
        <v>106</v>
      </c>
      <c r="BE106" s="1" t="s">
        <v>107</v>
      </c>
      <c r="BF106" s="1" t="s">
        <v>108</v>
      </c>
      <c r="BG106" s="1" t="s">
        <v>55</v>
      </c>
      <c r="BH106" s="1" t="s">
        <v>56</v>
      </c>
      <c r="BI106" s="1" t="s">
        <v>51</v>
      </c>
      <c r="BJ106" s="1" t="s">
        <v>109</v>
      </c>
    </row>
    <row r="107" spans="2:62" x14ac:dyDescent="0.3">
      <c r="B107" s="9">
        <f t="shared" si="38"/>
        <v>103</v>
      </c>
      <c r="C107" s="9" t="str">
        <f t="shared" si="39"/>
        <v>YVR</v>
      </c>
      <c r="D107" s="9" t="str">
        <f t="shared" si="40"/>
        <v>2025-09-23</v>
      </c>
      <c r="E107" s="9" t="str">
        <f t="shared" si="41"/>
        <v>01477597155</v>
      </c>
      <c r="F107" s="9" t="str">
        <f t="shared" si="42"/>
        <v>PUS250157066</v>
      </c>
      <c r="G107" s="9" t="str">
        <f t="shared" si="43"/>
        <v>하명석</v>
      </c>
      <c r="H107" s="2" t="str">
        <f t="shared" si="44"/>
        <v>일반(목록배제,Normal-Manifest Exception)</v>
      </c>
      <c r="I107" s="28">
        <f t="shared" si="45"/>
        <v>35.97</v>
      </c>
      <c r="J107" s="2" t="str">
        <f t="shared" si="46"/>
        <v>KSC GLOBAL TRADING LTD</v>
      </c>
      <c r="K107" s="9">
        <f t="shared" si="47"/>
        <v>1</v>
      </c>
      <c r="L107" s="21">
        <f t="shared" si="48"/>
        <v>3.5</v>
      </c>
      <c r="M107" s="21">
        <f t="shared" si="49"/>
        <v>0.2</v>
      </c>
      <c r="N107" s="21">
        <f t="shared" si="50"/>
        <v>3.5</v>
      </c>
      <c r="O107" s="21">
        <f t="shared" si="51"/>
        <v>3.5</v>
      </c>
      <c r="P107" s="9" t="str">
        <f t="shared" si="52"/>
        <v>6094373033020</v>
      </c>
      <c r="Q107" s="22">
        <f t="shared" si="53"/>
        <v>18650</v>
      </c>
      <c r="R107" s="27">
        <f>VLOOKUP(H107,MAPPING!$B$3:$D$13,3,0)</f>
        <v>0</v>
      </c>
      <c r="S107" s="26">
        <f t="shared" si="54"/>
        <v>0</v>
      </c>
      <c r="T107" s="27">
        <v>0</v>
      </c>
      <c r="U107" s="27">
        <f>(IF(VLOOKUP(VLOOKUP(AP107,MAPPING!$B$15:$D$20,2,1),MAPPING!$C$15:$E$20,2,0)=7000,0,VLOOKUP(VLOOKUP(AP107,MAPPING!$B$15:$D$20,2,1),MAPPING!$C$15:$E$20,2,0)))</f>
        <v>0</v>
      </c>
      <c r="V107" s="27">
        <f>(K107*VLOOKUP(O107/K107,MAPPING!$B$22:$C$29,2,10))</f>
        <v>600</v>
      </c>
      <c r="W107" s="27">
        <v>0</v>
      </c>
      <c r="X107" s="124">
        <f t="shared" si="55"/>
        <v>0</v>
      </c>
      <c r="Y107" s="122"/>
      <c r="Z107" s="11">
        <f t="shared" si="37"/>
        <v>19250</v>
      </c>
      <c r="AA107" s="95"/>
      <c r="AC107" s="1" t="s">
        <v>518</v>
      </c>
      <c r="AD107" s="1" t="s">
        <v>96</v>
      </c>
      <c r="AE107" s="1" t="s">
        <v>519</v>
      </c>
      <c r="AF107" s="1" t="s">
        <v>755</v>
      </c>
      <c r="AG107" s="1" t="s">
        <v>756</v>
      </c>
      <c r="AH107" s="1" t="s">
        <v>757</v>
      </c>
      <c r="AI107" s="1" t="s">
        <v>758</v>
      </c>
      <c r="AJ107" s="1" t="s">
        <v>51</v>
      </c>
      <c r="AK107" s="6">
        <v>1</v>
      </c>
      <c r="AL107" s="7">
        <v>3.5</v>
      </c>
      <c r="AM107" s="7">
        <v>0.2</v>
      </c>
      <c r="AN107" s="7">
        <v>3.5</v>
      </c>
      <c r="AO107" s="1" t="s">
        <v>58</v>
      </c>
      <c r="AP107" s="7">
        <v>35.97</v>
      </c>
      <c r="AQ107" s="1" t="s">
        <v>53</v>
      </c>
      <c r="AR107" s="1" t="s">
        <v>53</v>
      </c>
      <c r="AS107" s="1" t="s">
        <v>53</v>
      </c>
      <c r="AT107" s="1" t="s">
        <v>53</v>
      </c>
      <c r="AU107" s="1" t="s">
        <v>53</v>
      </c>
      <c r="AV107" s="1" t="s">
        <v>110</v>
      </c>
      <c r="AW107" s="1" t="s">
        <v>105</v>
      </c>
      <c r="AX107" s="1" t="s">
        <v>105</v>
      </c>
      <c r="AY107" s="1" t="s">
        <v>51</v>
      </c>
      <c r="AZ107" s="1" t="s">
        <v>54</v>
      </c>
      <c r="BA107" s="1" t="s">
        <v>759</v>
      </c>
      <c r="BB107" s="1" t="s">
        <v>51</v>
      </c>
      <c r="BC107" s="1" t="s">
        <v>760</v>
      </c>
      <c r="BD107" s="1" t="s">
        <v>106</v>
      </c>
      <c r="BE107" s="1" t="s">
        <v>107</v>
      </c>
      <c r="BF107" s="1" t="s">
        <v>108</v>
      </c>
      <c r="BG107" s="1" t="s">
        <v>55</v>
      </c>
      <c r="BH107" s="1" t="s">
        <v>56</v>
      </c>
      <c r="BI107" s="1" t="s">
        <v>51</v>
      </c>
      <c r="BJ107" s="1" t="s">
        <v>109</v>
      </c>
    </row>
    <row r="108" spans="2:62" x14ac:dyDescent="0.3">
      <c r="B108" s="9">
        <f t="shared" si="38"/>
        <v>104</v>
      </c>
      <c r="C108" s="9" t="str">
        <f t="shared" si="39"/>
        <v>YVR</v>
      </c>
      <c r="D108" s="9" t="str">
        <f t="shared" si="40"/>
        <v>2025-09-23</v>
      </c>
      <c r="E108" s="9" t="str">
        <f t="shared" si="41"/>
        <v>01477597155</v>
      </c>
      <c r="F108" s="9" t="str">
        <f t="shared" si="42"/>
        <v>PUS250157071</v>
      </c>
      <c r="G108" s="9" t="str">
        <f t="shared" si="43"/>
        <v>박재기</v>
      </c>
      <c r="H108" s="2" t="str">
        <f t="shared" si="44"/>
        <v>일반(목록배제,Normal-Manifest Exception)</v>
      </c>
      <c r="I108" s="28">
        <f t="shared" si="45"/>
        <v>23.98</v>
      </c>
      <c r="J108" s="2" t="str">
        <f t="shared" si="46"/>
        <v>KSC GLOBAL TRADING LTD</v>
      </c>
      <c r="K108" s="9">
        <f t="shared" si="47"/>
        <v>1</v>
      </c>
      <c r="L108" s="21">
        <f t="shared" si="48"/>
        <v>1</v>
      </c>
      <c r="M108" s="21">
        <f t="shared" si="49"/>
        <v>0.2</v>
      </c>
      <c r="N108" s="21">
        <f t="shared" si="50"/>
        <v>1</v>
      </c>
      <c r="O108" s="21">
        <f t="shared" si="51"/>
        <v>1</v>
      </c>
      <c r="P108" s="9" t="str">
        <f t="shared" si="52"/>
        <v>6094373033215</v>
      </c>
      <c r="Q108" s="22">
        <f t="shared" si="53"/>
        <v>8650</v>
      </c>
      <c r="R108" s="27">
        <f>VLOOKUP(H108,MAPPING!$B$3:$D$13,3,0)</f>
        <v>0</v>
      </c>
      <c r="S108" s="26">
        <f t="shared" si="54"/>
        <v>0</v>
      </c>
      <c r="T108" s="27">
        <v>0</v>
      </c>
      <c r="U108" s="27">
        <f>(IF(VLOOKUP(VLOOKUP(AP108,MAPPING!$B$15:$D$20,2,1),MAPPING!$C$15:$E$20,2,0)=7000,0,VLOOKUP(VLOOKUP(AP108,MAPPING!$B$15:$D$20,2,1),MAPPING!$C$15:$E$20,2,0)))</f>
        <v>0</v>
      </c>
      <c r="V108" s="27">
        <f>(K108*VLOOKUP(O108/K108,MAPPING!$B$22:$C$29,2,10))</f>
        <v>0</v>
      </c>
      <c r="W108" s="27">
        <v>0</v>
      </c>
      <c r="X108" s="124">
        <f t="shared" si="55"/>
        <v>0</v>
      </c>
      <c r="Y108" s="122"/>
      <c r="Z108" s="11">
        <f t="shared" si="37"/>
        <v>8650</v>
      </c>
      <c r="AA108" s="95"/>
      <c r="AC108" s="1" t="s">
        <v>518</v>
      </c>
      <c r="AD108" s="1" t="s">
        <v>96</v>
      </c>
      <c r="AE108" s="1" t="s">
        <v>519</v>
      </c>
      <c r="AF108" s="1" t="s">
        <v>761</v>
      </c>
      <c r="AG108" s="1" t="s">
        <v>142</v>
      </c>
      <c r="AH108" s="1" t="s">
        <v>143</v>
      </c>
      <c r="AI108" s="1" t="s">
        <v>144</v>
      </c>
      <c r="AJ108" s="1" t="s">
        <v>51</v>
      </c>
      <c r="AK108" s="6">
        <v>1</v>
      </c>
      <c r="AL108" s="7">
        <v>1</v>
      </c>
      <c r="AM108" s="7">
        <v>0.2</v>
      </c>
      <c r="AN108" s="7">
        <v>1</v>
      </c>
      <c r="AO108" s="1" t="s">
        <v>58</v>
      </c>
      <c r="AP108" s="7">
        <v>23.98</v>
      </c>
      <c r="AQ108" s="1" t="s">
        <v>53</v>
      </c>
      <c r="AR108" s="1" t="s">
        <v>53</v>
      </c>
      <c r="AS108" s="1" t="s">
        <v>53</v>
      </c>
      <c r="AT108" s="1" t="s">
        <v>53</v>
      </c>
      <c r="AU108" s="1" t="s">
        <v>53</v>
      </c>
      <c r="AV108" s="1" t="s">
        <v>110</v>
      </c>
      <c r="AW108" s="1" t="s">
        <v>105</v>
      </c>
      <c r="AX108" s="1" t="s">
        <v>105</v>
      </c>
      <c r="AY108" s="1" t="s">
        <v>51</v>
      </c>
      <c r="AZ108" s="1" t="s">
        <v>54</v>
      </c>
      <c r="BA108" s="1" t="s">
        <v>762</v>
      </c>
      <c r="BB108" s="1" t="s">
        <v>51</v>
      </c>
      <c r="BC108" s="1" t="s">
        <v>763</v>
      </c>
      <c r="BD108" s="1" t="s">
        <v>106</v>
      </c>
      <c r="BE108" s="1" t="s">
        <v>107</v>
      </c>
      <c r="BF108" s="1" t="s">
        <v>108</v>
      </c>
      <c r="BG108" s="1" t="s">
        <v>55</v>
      </c>
      <c r="BH108" s="1" t="s">
        <v>56</v>
      </c>
      <c r="BI108" s="1" t="s">
        <v>51</v>
      </c>
      <c r="BJ108" s="1" t="s">
        <v>109</v>
      </c>
    </row>
    <row r="109" spans="2:62" x14ac:dyDescent="0.3">
      <c r="B109" s="9">
        <f t="shared" si="38"/>
        <v>105</v>
      </c>
      <c r="C109" s="9" t="str">
        <f t="shared" si="39"/>
        <v>YVR</v>
      </c>
      <c r="D109" s="9" t="str">
        <f t="shared" si="40"/>
        <v>2025-09-23</v>
      </c>
      <c r="E109" s="9" t="str">
        <f t="shared" si="41"/>
        <v>01477597155</v>
      </c>
      <c r="F109" s="9" t="str">
        <f t="shared" si="42"/>
        <v>PUS250156973</v>
      </c>
      <c r="G109" s="9" t="str">
        <f t="shared" si="43"/>
        <v>HARERIMANA ELYSEE MALON</v>
      </c>
      <c r="H109" s="2" t="str">
        <f t="shared" si="44"/>
        <v>일반(목록배제,Normal-Manifest Exception)</v>
      </c>
      <c r="I109" s="28">
        <f t="shared" si="45"/>
        <v>19.98</v>
      </c>
      <c r="J109" s="2" t="str">
        <f t="shared" si="46"/>
        <v>KSC GLOBAL TRADING LTD</v>
      </c>
      <c r="K109" s="9">
        <f t="shared" si="47"/>
        <v>1</v>
      </c>
      <c r="L109" s="21">
        <f t="shared" si="48"/>
        <v>1</v>
      </c>
      <c r="M109" s="21">
        <f t="shared" si="49"/>
        <v>0.2</v>
      </c>
      <c r="N109" s="21">
        <f t="shared" si="50"/>
        <v>1</v>
      </c>
      <c r="O109" s="21">
        <f t="shared" si="51"/>
        <v>1</v>
      </c>
      <c r="P109" s="9" t="str">
        <f t="shared" si="52"/>
        <v>6094373032927</v>
      </c>
      <c r="Q109" s="22">
        <f t="shared" si="53"/>
        <v>8650</v>
      </c>
      <c r="R109" s="27">
        <f>VLOOKUP(H109,MAPPING!$B$3:$D$13,3,0)</f>
        <v>0</v>
      </c>
      <c r="S109" s="26">
        <f t="shared" si="54"/>
        <v>0</v>
      </c>
      <c r="T109" s="27">
        <v>0</v>
      </c>
      <c r="U109" s="27">
        <f>(IF(VLOOKUP(VLOOKUP(AP109,MAPPING!$B$15:$D$20,2,1),MAPPING!$C$15:$E$20,2,0)=7000,0,VLOOKUP(VLOOKUP(AP109,MAPPING!$B$15:$D$20,2,1),MAPPING!$C$15:$E$20,2,0)))</f>
        <v>0</v>
      </c>
      <c r="V109" s="27">
        <f>(K109*VLOOKUP(O109/K109,MAPPING!$B$22:$C$29,2,10))</f>
        <v>0</v>
      </c>
      <c r="W109" s="27">
        <v>0</v>
      </c>
      <c r="X109" s="124">
        <f t="shared" si="55"/>
        <v>0</v>
      </c>
      <c r="Y109" s="122"/>
      <c r="Z109" s="11">
        <f t="shared" si="37"/>
        <v>8650</v>
      </c>
      <c r="AA109" s="95"/>
      <c r="AC109" s="1" t="s">
        <v>518</v>
      </c>
      <c r="AD109" s="1" t="s">
        <v>96</v>
      </c>
      <c r="AE109" s="1" t="s">
        <v>519</v>
      </c>
      <c r="AF109" s="1" t="s">
        <v>764</v>
      </c>
      <c r="AG109" s="1" t="s">
        <v>765</v>
      </c>
      <c r="AH109" s="1" t="s">
        <v>766</v>
      </c>
      <c r="AI109" s="1" t="s">
        <v>767</v>
      </c>
      <c r="AJ109" s="1" t="s">
        <v>51</v>
      </c>
      <c r="AK109" s="6">
        <v>1</v>
      </c>
      <c r="AL109" s="7">
        <v>1</v>
      </c>
      <c r="AM109" s="7">
        <v>0.2</v>
      </c>
      <c r="AN109" s="7">
        <v>1</v>
      </c>
      <c r="AO109" s="1" t="s">
        <v>58</v>
      </c>
      <c r="AP109" s="7">
        <v>19.98</v>
      </c>
      <c r="AQ109" s="1" t="s">
        <v>53</v>
      </c>
      <c r="AR109" s="1" t="s">
        <v>53</v>
      </c>
      <c r="AS109" s="1" t="s">
        <v>53</v>
      </c>
      <c r="AT109" s="1" t="s">
        <v>53</v>
      </c>
      <c r="AU109" s="1" t="s">
        <v>53</v>
      </c>
      <c r="AV109" s="1" t="s">
        <v>110</v>
      </c>
      <c r="AW109" s="1" t="s">
        <v>105</v>
      </c>
      <c r="AX109" s="1" t="s">
        <v>105</v>
      </c>
      <c r="AY109" s="1" t="s">
        <v>51</v>
      </c>
      <c r="AZ109" s="1" t="s">
        <v>54</v>
      </c>
      <c r="BA109" s="1" t="s">
        <v>768</v>
      </c>
      <c r="BB109" s="1" t="s">
        <v>51</v>
      </c>
      <c r="BC109" s="1" t="s">
        <v>769</v>
      </c>
      <c r="BD109" s="1" t="s">
        <v>106</v>
      </c>
      <c r="BE109" s="1" t="s">
        <v>107</v>
      </c>
      <c r="BF109" s="1" t="s">
        <v>108</v>
      </c>
      <c r="BG109" s="1" t="s">
        <v>55</v>
      </c>
      <c r="BH109" s="1" t="s">
        <v>56</v>
      </c>
      <c r="BI109" s="1" t="s">
        <v>51</v>
      </c>
      <c r="BJ109" s="1" t="s">
        <v>109</v>
      </c>
    </row>
    <row r="110" spans="2:62" x14ac:dyDescent="0.3">
      <c r="B110" s="9">
        <f t="shared" si="38"/>
        <v>106</v>
      </c>
      <c r="C110" s="9" t="str">
        <f t="shared" si="39"/>
        <v>YVR</v>
      </c>
      <c r="D110" s="9" t="str">
        <f t="shared" si="40"/>
        <v>2025-09-23</v>
      </c>
      <c r="E110" s="9" t="str">
        <f t="shared" si="41"/>
        <v>01477597155</v>
      </c>
      <c r="F110" s="9" t="str">
        <f t="shared" si="42"/>
        <v>PUS250157019</v>
      </c>
      <c r="G110" s="9" t="str">
        <f t="shared" si="43"/>
        <v>안지선</v>
      </c>
      <c r="H110" s="2" t="str">
        <f t="shared" si="44"/>
        <v>일반(목록배제,Normal-Manifest Exception)</v>
      </c>
      <c r="I110" s="28">
        <f t="shared" si="45"/>
        <v>62.7</v>
      </c>
      <c r="J110" s="2" t="str">
        <f t="shared" si="46"/>
        <v>KSC GLOBAL TRADING LTD</v>
      </c>
      <c r="K110" s="9">
        <f t="shared" si="47"/>
        <v>1</v>
      </c>
      <c r="L110" s="21">
        <f t="shared" si="48"/>
        <v>1</v>
      </c>
      <c r="M110" s="21">
        <f t="shared" si="49"/>
        <v>0.2</v>
      </c>
      <c r="N110" s="21">
        <f t="shared" si="50"/>
        <v>1</v>
      </c>
      <c r="O110" s="21">
        <f t="shared" si="51"/>
        <v>1</v>
      </c>
      <c r="P110" s="9" t="str">
        <f t="shared" si="52"/>
        <v>6094373032973</v>
      </c>
      <c r="Q110" s="22">
        <f t="shared" si="53"/>
        <v>8650</v>
      </c>
      <c r="R110" s="27">
        <f>VLOOKUP(H110,MAPPING!$B$3:$D$13,3,0)</f>
        <v>0</v>
      </c>
      <c r="S110" s="26">
        <f t="shared" si="54"/>
        <v>0</v>
      </c>
      <c r="T110" s="27">
        <v>0</v>
      </c>
      <c r="U110" s="27">
        <f>(IF(VLOOKUP(VLOOKUP(AP110,MAPPING!$B$15:$D$20,2,1),MAPPING!$C$15:$E$20,2,0)=7000,0,VLOOKUP(VLOOKUP(AP110,MAPPING!$B$15:$D$20,2,1),MAPPING!$C$15:$E$20,2,0)))</f>
        <v>0</v>
      </c>
      <c r="V110" s="27">
        <f>(K110*VLOOKUP(O110/K110,MAPPING!$B$22:$C$29,2,10))</f>
        <v>0</v>
      </c>
      <c r="W110" s="27">
        <v>0</v>
      </c>
      <c r="X110" s="124">
        <f t="shared" si="55"/>
        <v>0</v>
      </c>
      <c r="Y110" s="122"/>
      <c r="Z110" s="11">
        <f t="shared" si="37"/>
        <v>8650</v>
      </c>
      <c r="AA110" s="95"/>
      <c r="AC110" s="1" t="s">
        <v>518</v>
      </c>
      <c r="AD110" s="1" t="s">
        <v>96</v>
      </c>
      <c r="AE110" s="1" t="s">
        <v>519</v>
      </c>
      <c r="AF110" s="1" t="s">
        <v>770</v>
      </c>
      <c r="AG110" s="1" t="s">
        <v>771</v>
      </c>
      <c r="AH110" s="1" t="s">
        <v>772</v>
      </c>
      <c r="AI110" s="1" t="s">
        <v>773</v>
      </c>
      <c r="AJ110" s="1" t="s">
        <v>51</v>
      </c>
      <c r="AK110" s="6">
        <v>1</v>
      </c>
      <c r="AL110" s="7">
        <v>1</v>
      </c>
      <c r="AM110" s="7">
        <v>0.2</v>
      </c>
      <c r="AN110" s="7">
        <v>1</v>
      </c>
      <c r="AO110" s="1" t="s">
        <v>58</v>
      </c>
      <c r="AP110" s="7">
        <v>62.7</v>
      </c>
      <c r="AQ110" s="1" t="s">
        <v>53</v>
      </c>
      <c r="AR110" s="1" t="s">
        <v>53</v>
      </c>
      <c r="AS110" s="1" t="s">
        <v>53</v>
      </c>
      <c r="AT110" s="1" t="s">
        <v>53</v>
      </c>
      <c r="AU110" s="1" t="s">
        <v>53</v>
      </c>
      <c r="AV110" s="1" t="s">
        <v>110</v>
      </c>
      <c r="AW110" s="1" t="s">
        <v>105</v>
      </c>
      <c r="AX110" s="1" t="s">
        <v>105</v>
      </c>
      <c r="AY110" s="1" t="s">
        <v>51</v>
      </c>
      <c r="AZ110" s="1" t="s">
        <v>54</v>
      </c>
      <c r="BA110" s="1" t="s">
        <v>774</v>
      </c>
      <c r="BB110" s="1" t="s">
        <v>51</v>
      </c>
      <c r="BC110" s="1" t="s">
        <v>775</v>
      </c>
      <c r="BD110" s="1" t="s">
        <v>106</v>
      </c>
      <c r="BE110" s="1" t="s">
        <v>107</v>
      </c>
      <c r="BF110" s="1" t="s">
        <v>108</v>
      </c>
      <c r="BG110" s="1" t="s">
        <v>55</v>
      </c>
      <c r="BH110" s="1" t="s">
        <v>56</v>
      </c>
      <c r="BI110" s="1" t="s">
        <v>51</v>
      </c>
      <c r="BJ110" s="1" t="s">
        <v>109</v>
      </c>
    </row>
    <row r="111" spans="2:62" x14ac:dyDescent="0.3">
      <c r="B111" s="9">
        <f t="shared" si="38"/>
        <v>107</v>
      </c>
      <c r="C111" s="9" t="str">
        <f t="shared" si="39"/>
        <v>YVR</v>
      </c>
      <c r="D111" s="9" t="str">
        <f t="shared" si="40"/>
        <v>2025-09-23</v>
      </c>
      <c r="E111" s="9" t="str">
        <f t="shared" si="41"/>
        <v>01477597155</v>
      </c>
      <c r="F111" s="9" t="str">
        <f t="shared" si="42"/>
        <v>PUS250157025</v>
      </c>
      <c r="G111" s="9" t="str">
        <f t="shared" si="43"/>
        <v>오장진</v>
      </c>
      <c r="H111" s="2" t="str">
        <f t="shared" si="44"/>
        <v>일반(목록배제,Normal-Manifest Exception)</v>
      </c>
      <c r="I111" s="28">
        <f t="shared" si="45"/>
        <v>19.989999999999998</v>
      </c>
      <c r="J111" s="2" t="str">
        <f t="shared" si="46"/>
        <v>KSC GLOBAL TRADING LTD</v>
      </c>
      <c r="K111" s="9">
        <f t="shared" si="47"/>
        <v>1</v>
      </c>
      <c r="L111" s="21">
        <f t="shared" si="48"/>
        <v>0.5</v>
      </c>
      <c r="M111" s="21">
        <f t="shared" si="49"/>
        <v>0.2</v>
      </c>
      <c r="N111" s="21">
        <f t="shared" si="50"/>
        <v>0.5</v>
      </c>
      <c r="O111" s="21">
        <f t="shared" si="51"/>
        <v>0.5</v>
      </c>
      <c r="P111" s="9" t="str">
        <f t="shared" si="52"/>
        <v>6094373032979</v>
      </c>
      <c r="Q111" s="22">
        <f t="shared" si="53"/>
        <v>6650</v>
      </c>
      <c r="R111" s="27">
        <f>VLOOKUP(H111,MAPPING!$B$3:$D$13,3,0)</f>
        <v>0</v>
      </c>
      <c r="S111" s="26">
        <f t="shared" si="54"/>
        <v>0</v>
      </c>
      <c r="T111" s="27">
        <v>0</v>
      </c>
      <c r="U111" s="27">
        <f>(IF(VLOOKUP(VLOOKUP(AP111,MAPPING!$B$15:$D$20,2,1),MAPPING!$C$15:$E$20,2,0)=7000,0,VLOOKUP(VLOOKUP(AP111,MAPPING!$B$15:$D$20,2,1),MAPPING!$C$15:$E$20,2,0)))</f>
        <v>0</v>
      </c>
      <c r="V111" s="27">
        <f>(K111*VLOOKUP(O111/K111,MAPPING!$B$22:$C$29,2,10))</f>
        <v>0</v>
      </c>
      <c r="W111" s="27">
        <v>0</v>
      </c>
      <c r="X111" s="124">
        <f t="shared" si="55"/>
        <v>0</v>
      </c>
      <c r="Y111" s="122"/>
      <c r="Z111" s="11">
        <f t="shared" si="37"/>
        <v>6650</v>
      </c>
      <c r="AA111" s="95"/>
      <c r="AC111" s="1" t="s">
        <v>518</v>
      </c>
      <c r="AD111" s="1" t="s">
        <v>96</v>
      </c>
      <c r="AE111" s="1" t="s">
        <v>519</v>
      </c>
      <c r="AF111" s="1" t="s">
        <v>776</v>
      </c>
      <c r="AG111" s="1" t="s">
        <v>777</v>
      </c>
      <c r="AH111" s="1" t="s">
        <v>778</v>
      </c>
      <c r="AI111" s="1" t="s">
        <v>779</v>
      </c>
      <c r="AJ111" s="1" t="s">
        <v>51</v>
      </c>
      <c r="AK111" s="6">
        <v>1</v>
      </c>
      <c r="AL111" s="7">
        <v>0.5</v>
      </c>
      <c r="AM111" s="7">
        <v>0.2</v>
      </c>
      <c r="AN111" s="7">
        <v>0.5</v>
      </c>
      <c r="AO111" s="1" t="s">
        <v>58</v>
      </c>
      <c r="AP111" s="7">
        <v>19.989999999999998</v>
      </c>
      <c r="AQ111" s="1" t="s">
        <v>53</v>
      </c>
      <c r="AR111" s="1" t="s">
        <v>53</v>
      </c>
      <c r="AS111" s="1" t="s">
        <v>53</v>
      </c>
      <c r="AT111" s="1" t="s">
        <v>53</v>
      </c>
      <c r="AU111" s="1" t="s">
        <v>53</v>
      </c>
      <c r="AV111" s="1" t="s">
        <v>110</v>
      </c>
      <c r="AW111" s="1" t="s">
        <v>105</v>
      </c>
      <c r="AX111" s="1" t="s">
        <v>105</v>
      </c>
      <c r="AY111" s="1" t="s">
        <v>51</v>
      </c>
      <c r="AZ111" s="1" t="s">
        <v>54</v>
      </c>
      <c r="BA111" s="1" t="s">
        <v>780</v>
      </c>
      <c r="BB111" s="1" t="s">
        <v>51</v>
      </c>
      <c r="BC111" s="1" t="s">
        <v>781</v>
      </c>
      <c r="BD111" s="1" t="s">
        <v>106</v>
      </c>
      <c r="BE111" s="1" t="s">
        <v>107</v>
      </c>
      <c r="BF111" s="1" t="s">
        <v>108</v>
      </c>
      <c r="BG111" s="1" t="s">
        <v>55</v>
      </c>
      <c r="BH111" s="1" t="s">
        <v>56</v>
      </c>
      <c r="BI111" s="1" t="s">
        <v>51</v>
      </c>
      <c r="BJ111" s="1" t="s">
        <v>109</v>
      </c>
    </row>
    <row r="112" spans="2:62" s="89" customFormat="1" x14ac:dyDescent="0.3">
      <c r="B112" s="9">
        <f t="shared" si="38"/>
        <v>108</v>
      </c>
      <c r="C112" s="9" t="str">
        <f t="shared" si="39"/>
        <v>YVR</v>
      </c>
      <c r="D112" s="9" t="str">
        <f t="shared" si="40"/>
        <v>2025-09-23</v>
      </c>
      <c r="E112" s="9" t="str">
        <f t="shared" si="41"/>
        <v>01477597155</v>
      </c>
      <c r="F112" s="9" t="str">
        <f t="shared" si="42"/>
        <v>PUS250156989</v>
      </c>
      <c r="G112" s="9" t="str">
        <f t="shared" si="43"/>
        <v>김종원</v>
      </c>
      <c r="H112" s="2" t="str">
        <f t="shared" si="44"/>
        <v>일반(목록배제,Normal-Manifest Exception)</v>
      </c>
      <c r="I112" s="28">
        <f t="shared" si="45"/>
        <v>59.95</v>
      </c>
      <c r="J112" s="2" t="str">
        <f t="shared" si="46"/>
        <v>KSC GLOBAL TRADING LTD</v>
      </c>
      <c r="K112" s="9">
        <f t="shared" si="47"/>
        <v>1</v>
      </c>
      <c r="L112" s="21">
        <f t="shared" si="48"/>
        <v>5.5</v>
      </c>
      <c r="M112" s="21">
        <f t="shared" si="49"/>
        <v>0.2</v>
      </c>
      <c r="N112" s="21">
        <f t="shared" si="50"/>
        <v>5.5</v>
      </c>
      <c r="O112" s="21">
        <f t="shared" si="51"/>
        <v>5.5</v>
      </c>
      <c r="P112" s="9" t="str">
        <f t="shared" si="52"/>
        <v>6094373032943</v>
      </c>
      <c r="Q112" s="22">
        <f t="shared" si="53"/>
        <v>26650</v>
      </c>
      <c r="R112" s="27">
        <f>VLOOKUP(H112,MAPPING!$B$3:$D$13,3,0)</f>
        <v>0</v>
      </c>
      <c r="S112" s="26">
        <f t="shared" si="54"/>
        <v>0</v>
      </c>
      <c r="T112" s="27">
        <v>0</v>
      </c>
      <c r="U112" s="27">
        <f>(IF(VLOOKUP(VLOOKUP(AP112,MAPPING!$B$15:$D$20,2,1),MAPPING!$C$15:$E$20,2,0)=7000,0,VLOOKUP(VLOOKUP(AP112,MAPPING!$B$15:$D$20,2,1),MAPPING!$C$15:$E$20,2,0)))</f>
        <v>0</v>
      </c>
      <c r="V112" s="27">
        <f>(K112*VLOOKUP(O112/K112,MAPPING!$B$22:$C$29,2,10))</f>
        <v>1200</v>
      </c>
      <c r="W112" s="27">
        <v>0</v>
      </c>
      <c r="X112" s="124">
        <f t="shared" si="55"/>
        <v>0</v>
      </c>
      <c r="Y112" s="122"/>
      <c r="Z112" s="11">
        <f t="shared" si="37"/>
        <v>27850</v>
      </c>
      <c r="AA112" s="96"/>
      <c r="AC112" s="90" t="s">
        <v>518</v>
      </c>
      <c r="AD112" s="90" t="s">
        <v>96</v>
      </c>
      <c r="AE112" s="90" t="s">
        <v>519</v>
      </c>
      <c r="AF112" s="90" t="s">
        <v>782</v>
      </c>
      <c r="AG112" s="90" t="s">
        <v>783</v>
      </c>
      <c r="AH112" s="90" t="s">
        <v>784</v>
      </c>
      <c r="AI112" s="90" t="s">
        <v>785</v>
      </c>
      <c r="AJ112" s="90" t="s">
        <v>51</v>
      </c>
      <c r="AK112" s="91">
        <v>1</v>
      </c>
      <c r="AL112" s="92">
        <v>5.5</v>
      </c>
      <c r="AM112" s="92">
        <v>0.2</v>
      </c>
      <c r="AN112" s="92">
        <v>5.5</v>
      </c>
      <c r="AO112" s="90" t="s">
        <v>58</v>
      </c>
      <c r="AP112" s="92">
        <v>59.95</v>
      </c>
      <c r="AQ112" s="90" t="s">
        <v>53</v>
      </c>
      <c r="AR112" s="90" t="s">
        <v>53</v>
      </c>
      <c r="AS112" s="90" t="s">
        <v>53</v>
      </c>
      <c r="AT112" s="90" t="s">
        <v>53</v>
      </c>
      <c r="AU112" s="90" t="s">
        <v>53</v>
      </c>
      <c r="AV112" s="90" t="s">
        <v>110</v>
      </c>
      <c r="AW112" s="90" t="s">
        <v>105</v>
      </c>
      <c r="AX112" s="90" t="s">
        <v>105</v>
      </c>
      <c r="AY112" s="90" t="s">
        <v>51</v>
      </c>
      <c r="AZ112" s="90" t="s">
        <v>54</v>
      </c>
      <c r="BA112" s="90" t="s">
        <v>786</v>
      </c>
      <c r="BB112" s="90" t="s">
        <v>51</v>
      </c>
      <c r="BC112" s="90" t="s">
        <v>787</v>
      </c>
      <c r="BD112" s="90" t="s">
        <v>106</v>
      </c>
      <c r="BE112" s="90" t="s">
        <v>107</v>
      </c>
      <c r="BF112" s="90" t="s">
        <v>108</v>
      </c>
      <c r="BG112" s="90" t="s">
        <v>55</v>
      </c>
      <c r="BH112" s="90" t="s">
        <v>56</v>
      </c>
      <c r="BI112" s="90" t="s">
        <v>51</v>
      </c>
      <c r="BJ112" s="90" t="s">
        <v>109</v>
      </c>
    </row>
    <row r="113" spans="2:62" x14ac:dyDescent="0.3">
      <c r="B113" s="9">
        <f t="shared" si="38"/>
        <v>109</v>
      </c>
      <c r="C113" s="9" t="str">
        <f t="shared" si="39"/>
        <v>YVR</v>
      </c>
      <c r="D113" s="9" t="str">
        <f t="shared" si="40"/>
        <v>2025-09-23</v>
      </c>
      <c r="E113" s="9" t="str">
        <f t="shared" si="41"/>
        <v>01477597155</v>
      </c>
      <c r="F113" s="9" t="str">
        <f t="shared" si="42"/>
        <v>PUS250157047</v>
      </c>
      <c r="G113" s="9" t="str">
        <f t="shared" si="43"/>
        <v>임은실</v>
      </c>
      <c r="H113" s="2" t="str">
        <f t="shared" si="44"/>
        <v>일반(목록배제,Normal-Manifest Exception)</v>
      </c>
      <c r="I113" s="28">
        <f t="shared" si="45"/>
        <v>23.98</v>
      </c>
      <c r="J113" s="2" t="str">
        <f t="shared" si="46"/>
        <v>KSC GLOBAL TRADING LTD</v>
      </c>
      <c r="K113" s="9">
        <f t="shared" si="47"/>
        <v>1</v>
      </c>
      <c r="L113" s="21">
        <f t="shared" si="48"/>
        <v>2.5</v>
      </c>
      <c r="M113" s="21">
        <f t="shared" si="49"/>
        <v>0.2</v>
      </c>
      <c r="N113" s="21">
        <f t="shared" si="50"/>
        <v>2.5</v>
      </c>
      <c r="O113" s="21">
        <f t="shared" si="51"/>
        <v>2.5</v>
      </c>
      <c r="P113" s="9" t="str">
        <f t="shared" si="52"/>
        <v>6094373033001</v>
      </c>
      <c r="Q113" s="22">
        <f t="shared" si="53"/>
        <v>14650</v>
      </c>
      <c r="R113" s="27">
        <f>VLOOKUP(H113,MAPPING!$B$3:$D$13,3,0)</f>
        <v>0</v>
      </c>
      <c r="S113" s="26">
        <f t="shared" si="54"/>
        <v>0</v>
      </c>
      <c r="T113" s="27">
        <v>0</v>
      </c>
      <c r="U113" s="27">
        <f>(IF(VLOOKUP(VLOOKUP(AP113,MAPPING!$B$15:$D$20,2,1),MAPPING!$C$15:$E$20,2,0)=7000,0,VLOOKUP(VLOOKUP(AP113,MAPPING!$B$15:$D$20,2,1),MAPPING!$C$15:$E$20,2,0)))</f>
        <v>0</v>
      </c>
      <c r="V113" s="27">
        <f>(K113*VLOOKUP(O113/K113,MAPPING!$B$22:$C$29,2,10))</f>
        <v>600</v>
      </c>
      <c r="W113" s="27">
        <v>0</v>
      </c>
      <c r="X113" s="124">
        <f t="shared" si="55"/>
        <v>0</v>
      </c>
      <c r="Y113" s="122"/>
      <c r="Z113" s="11">
        <f t="shared" si="37"/>
        <v>15250</v>
      </c>
      <c r="AA113" s="95"/>
      <c r="AC113" s="1" t="s">
        <v>518</v>
      </c>
      <c r="AD113" s="1" t="s">
        <v>96</v>
      </c>
      <c r="AE113" s="1" t="s">
        <v>519</v>
      </c>
      <c r="AF113" s="1" t="s">
        <v>788</v>
      </c>
      <c r="AG113" s="1" t="s">
        <v>789</v>
      </c>
      <c r="AH113" s="1" t="s">
        <v>790</v>
      </c>
      <c r="AI113" s="1" t="s">
        <v>791</v>
      </c>
      <c r="AJ113" s="1" t="s">
        <v>51</v>
      </c>
      <c r="AK113" s="6">
        <v>1</v>
      </c>
      <c r="AL113" s="7">
        <v>2.5</v>
      </c>
      <c r="AM113" s="7">
        <v>0.2</v>
      </c>
      <c r="AN113" s="7">
        <v>2.5</v>
      </c>
      <c r="AO113" s="1" t="s">
        <v>58</v>
      </c>
      <c r="AP113" s="7">
        <v>23.98</v>
      </c>
      <c r="AQ113" s="1" t="s">
        <v>53</v>
      </c>
      <c r="AR113" s="1" t="s">
        <v>53</v>
      </c>
      <c r="AS113" s="1" t="s">
        <v>53</v>
      </c>
      <c r="AT113" s="1" t="s">
        <v>53</v>
      </c>
      <c r="AU113" s="1" t="s">
        <v>53</v>
      </c>
      <c r="AV113" s="1" t="s">
        <v>110</v>
      </c>
      <c r="AW113" s="1" t="s">
        <v>105</v>
      </c>
      <c r="AX113" s="1" t="s">
        <v>105</v>
      </c>
      <c r="AY113" s="1" t="s">
        <v>51</v>
      </c>
      <c r="AZ113" s="1" t="s">
        <v>54</v>
      </c>
      <c r="BA113" s="1" t="s">
        <v>792</v>
      </c>
      <c r="BB113" s="1" t="s">
        <v>51</v>
      </c>
      <c r="BC113" s="1" t="s">
        <v>793</v>
      </c>
      <c r="BD113" s="1" t="s">
        <v>106</v>
      </c>
      <c r="BE113" s="1" t="s">
        <v>107</v>
      </c>
      <c r="BF113" s="1" t="s">
        <v>108</v>
      </c>
      <c r="BG113" s="1" t="s">
        <v>55</v>
      </c>
      <c r="BH113" s="1" t="s">
        <v>56</v>
      </c>
      <c r="BI113" s="1" t="s">
        <v>51</v>
      </c>
      <c r="BJ113" s="1" t="s">
        <v>109</v>
      </c>
    </row>
    <row r="114" spans="2:62" x14ac:dyDescent="0.3">
      <c r="B114" s="9">
        <f t="shared" si="38"/>
        <v>110</v>
      </c>
      <c r="C114" s="9" t="str">
        <f t="shared" si="39"/>
        <v>YVR</v>
      </c>
      <c r="D114" s="9" t="str">
        <f t="shared" si="40"/>
        <v>2025-09-23</v>
      </c>
      <c r="E114" s="9" t="str">
        <f t="shared" si="41"/>
        <v>01477597155</v>
      </c>
      <c r="F114" s="9" t="str">
        <f t="shared" si="42"/>
        <v>PUS250156971</v>
      </c>
      <c r="G114" s="9" t="str">
        <f t="shared" si="43"/>
        <v>이동은</v>
      </c>
      <c r="H114" s="2" t="str">
        <f t="shared" si="44"/>
        <v>일반(목록배제,Normal-Manifest Exception)</v>
      </c>
      <c r="I114" s="28">
        <f t="shared" si="45"/>
        <v>31.98</v>
      </c>
      <c r="J114" s="2" t="str">
        <f t="shared" si="46"/>
        <v>KSC GLOBAL TRADING LTD</v>
      </c>
      <c r="K114" s="9">
        <f t="shared" si="47"/>
        <v>1</v>
      </c>
      <c r="L114" s="21">
        <f t="shared" si="48"/>
        <v>0.5</v>
      </c>
      <c r="M114" s="21">
        <f t="shared" si="49"/>
        <v>0.2</v>
      </c>
      <c r="N114" s="21">
        <f t="shared" si="50"/>
        <v>0.5</v>
      </c>
      <c r="O114" s="21">
        <f t="shared" si="51"/>
        <v>0.5</v>
      </c>
      <c r="P114" s="9" t="str">
        <f t="shared" si="52"/>
        <v>6094373032925</v>
      </c>
      <c r="Q114" s="22">
        <f t="shared" si="53"/>
        <v>6650</v>
      </c>
      <c r="R114" s="27">
        <f>VLOOKUP(H114,MAPPING!$B$3:$D$13,3,0)</f>
        <v>0</v>
      </c>
      <c r="S114" s="26">
        <f t="shared" si="54"/>
        <v>0</v>
      </c>
      <c r="T114" s="27">
        <v>0</v>
      </c>
      <c r="U114" s="27">
        <f>(IF(VLOOKUP(VLOOKUP(AP114,MAPPING!$B$15:$D$20,2,1),MAPPING!$C$15:$E$20,2,0)=7000,0,VLOOKUP(VLOOKUP(AP114,MAPPING!$B$15:$D$20,2,1),MAPPING!$C$15:$E$20,2,0)))</f>
        <v>0</v>
      </c>
      <c r="V114" s="27">
        <f>(K114*VLOOKUP(O114/K114,MAPPING!$B$22:$C$29,2,10))</f>
        <v>0</v>
      </c>
      <c r="W114" s="27">
        <v>0</v>
      </c>
      <c r="X114" s="124">
        <f t="shared" si="55"/>
        <v>0</v>
      </c>
      <c r="Y114" s="122"/>
      <c r="Z114" s="11">
        <f t="shared" si="37"/>
        <v>6650</v>
      </c>
      <c r="AA114" s="95"/>
      <c r="AC114" s="1" t="s">
        <v>518</v>
      </c>
      <c r="AD114" s="1" t="s">
        <v>96</v>
      </c>
      <c r="AE114" s="1" t="s">
        <v>519</v>
      </c>
      <c r="AF114" s="1" t="s">
        <v>794</v>
      </c>
      <c r="AG114" s="1" t="s">
        <v>795</v>
      </c>
      <c r="AH114" s="1" t="s">
        <v>796</v>
      </c>
      <c r="AI114" s="1" t="s">
        <v>797</v>
      </c>
      <c r="AJ114" s="1" t="s">
        <v>51</v>
      </c>
      <c r="AK114" s="6">
        <v>1</v>
      </c>
      <c r="AL114" s="7">
        <v>0.5</v>
      </c>
      <c r="AM114" s="7">
        <v>0.2</v>
      </c>
      <c r="AN114" s="7">
        <v>0.5</v>
      </c>
      <c r="AO114" s="1" t="s">
        <v>58</v>
      </c>
      <c r="AP114" s="7">
        <v>31.98</v>
      </c>
      <c r="AQ114" s="1" t="s">
        <v>53</v>
      </c>
      <c r="AR114" s="1" t="s">
        <v>53</v>
      </c>
      <c r="AS114" s="1" t="s">
        <v>53</v>
      </c>
      <c r="AT114" s="1" t="s">
        <v>53</v>
      </c>
      <c r="AU114" s="1" t="s">
        <v>53</v>
      </c>
      <c r="AV114" s="1" t="s">
        <v>110</v>
      </c>
      <c r="AW114" s="1" t="s">
        <v>105</v>
      </c>
      <c r="AX114" s="1" t="s">
        <v>105</v>
      </c>
      <c r="AY114" s="1" t="s">
        <v>51</v>
      </c>
      <c r="AZ114" s="1" t="s">
        <v>54</v>
      </c>
      <c r="BA114" s="1" t="s">
        <v>798</v>
      </c>
      <c r="BB114" s="1" t="s">
        <v>51</v>
      </c>
      <c r="BC114" s="1" t="s">
        <v>799</v>
      </c>
      <c r="BD114" s="1" t="s">
        <v>106</v>
      </c>
      <c r="BE114" s="1" t="s">
        <v>107</v>
      </c>
      <c r="BF114" s="1" t="s">
        <v>108</v>
      </c>
      <c r="BG114" s="1" t="s">
        <v>55</v>
      </c>
      <c r="BH114" s="1" t="s">
        <v>56</v>
      </c>
      <c r="BI114" s="1" t="s">
        <v>51</v>
      </c>
      <c r="BJ114" s="1" t="s">
        <v>109</v>
      </c>
    </row>
    <row r="115" spans="2:62" x14ac:dyDescent="0.3">
      <c r="B115" s="9">
        <f t="shared" si="38"/>
        <v>111</v>
      </c>
      <c r="C115" s="9" t="str">
        <f t="shared" si="39"/>
        <v>YVR</v>
      </c>
      <c r="D115" s="9" t="str">
        <f t="shared" si="40"/>
        <v>2025-09-23</v>
      </c>
      <c r="E115" s="9" t="str">
        <f t="shared" si="41"/>
        <v>01477597155</v>
      </c>
      <c r="F115" s="9" t="str">
        <f t="shared" si="42"/>
        <v>PUS250156991</v>
      </c>
      <c r="G115" s="9" t="str">
        <f t="shared" si="43"/>
        <v>김지권</v>
      </c>
      <c r="H115" s="2" t="str">
        <f t="shared" si="44"/>
        <v>일반(목록배제,Normal-Manifest Exception)</v>
      </c>
      <c r="I115" s="28">
        <f t="shared" si="45"/>
        <v>62.7</v>
      </c>
      <c r="J115" s="2" t="str">
        <f t="shared" si="46"/>
        <v>KSC GLOBAL TRADING LTD</v>
      </c>
      <c r="K115" s="9">
        <f t="shared" si="47"/>
        <v>1</v>
      </c>
      <c r="L115" s="21">
        <f t="shared" si="48"/>
        <v>1</v>
      </c>
      <c r="M115" s="21">
        <f t="shared" si="49"/>
        <v>0.2</v>
      </c>
      <c r="N115" s="21">
        <f t="shared" si="50"/>
        <v>1</v>
      </c>
      <c r="O115" s="21">
        <f t="shared" si="51"/>
        <v>1</v>
      </c>
      <c r="P115" s="9" t="str">
        <f t="shared" si="52"/>
        <v>6094373032945</v>
      </c>
      <c r="Q115" s="22">
        <f t="shared" si="53"/>
        <v>8650</v>
      </c>
      <c r="R115" s="27">
        <f>VLOOKUP(H115,MAPPING!$B$3:$D$13,3,0)</f>
        <v>0</v>
      </c>
      <c r="S115" s="26">
        <f t="shared" si="54"/>
        <v>0</v>
      </c>
      <c r="T115" s="27">
        <v>0</v>
      </c>
      <c r="U115" s="27">
        <f>(IF(VLOOKUP(VLOOKUP(AP115,MAPPING!$B$15:$D$20,2,1),MAPPING!$C$15:$E$20,2,0)=7000,0,VLOOKUP(VLOOKUP(AP115,MAPPING!$B$15:$D$20,2,1),MAPPING!$C$15:$E$20,2,0)))</f>
        <v>0</v>
      </c>
      <c r="V115" s="27">
        <f>(K115*VLOOKUP(O115/K115,MAPPING!$B$22:$C$29,2,10))</f>
        <v>0</v>
      </c>
      <c r="W115" s="27">
        <v>0</v>
      </c>
      <c r="X115" s="124">
        <f t="shared" si="55"/>
        <v>0</v>
      </c>
      <c r="Y115" s="122"/>
      <c r="Z115" s="11">
        <f t="shared" si="37"/>
        <v>8650</v>
      </c>
      <c r="AA115" s="95"/>
      <c r="AC115" s="1" t="s">
        <v>518</v>
      </c>
      <c r="AD115" s="1" t="s">
        <v>96</v>
      </c>
      <c r="AE115" s="1" t="s">
        <v>519</v>
      </c>
      <c r="AF115" s="1" t="s">
        <v>800</v>
      </c>
      <c r="AG115" s="1" t="s">
        <v>801</v>
      </c>
      <c r="AH115" s="1" t="s">
        <v>802</v>
      </c>
      <c r="AI115" s="1" t="s">
        <v>803</v>
      </c>
      <c r="AJ115" s="1" t="s">
        <v>51</v>
      </c>
      <c r="AK115" s="6">
        <v>1</v>
      </c>
      <c r="AL115" s="7">
        <v>1</v>
      </c>
      <c r="AM115" s="7">
        <v>0.2</v>
      </c>
      <c r="AN115" s="7">
        <v>1</v>
      </c>
      <c r="AO115" s="1" t="s">
        <v>58</v>
      </c>
      <c r="AP115" s="7">
        <v>62.7</v>
      </c>
      <c r="AQ115" s="1" t="s">
        <v>53</v>
      </c>
      <c r="AR115" s="1" t="s">
        <v>53</v>
      </c>
      <c r="AS115" s="1" t="s">
        <v>53</v>
      </c>
      <c r="AT115" s="1" t="s">
        <v>53</v>
      </c>
      <c r="AU115" s="1" t="s">
        <v>53</v>
      </c>
      <c r="AV115" s="1" t="s">
        <v>110</v>
      </c>
      <c r="AW115" s="1" t="s">
        <v>105</v>
      </c>
      <c r="AX115" s="1" t="s">
        <v>105</v>
      </c>
      <c r="AY115" s="1" t="s">
        <v>51</v>
      </c>
      <c r="AZ115" s="1" t="s">
        <v>54</v>
      </c>
      <c r="BA115" s="1" t="s">
        <v>804</v>
      </c>
      <c r="BB115" s="1" t="s">
        <v>51</v>
      </c>
      <c r="BC115" s="1" t="s">
        <v>805</v>
      </c>
      <c r="BD115" s="1" t="s">
        <v>106</v>
      </c>
      <c r="BE115" s="1" t="s">
        <v>107</v>
      </c>
      <c r="BF115" s="1" t="s">
        <v>108</v>
      </c>
      <c r="BG115" s="1" t="s">
        <v>55</v>
      </c>
      <c r="BH115" s="1" t="s">
        <v>56</v>
      </c>
      <c r="BI115" s="1" t="s">
        <v>51</v>
      </c>
      <c r="BJ115" s="1" t="s">
        <v>109</v>
      </c>
    </row>
    <row r="116" spans="2:62" x14ac:dyDescent="0.3">
      <c r="B116" s="9">
        <f t="shared" si="38"/>
        <v>112</v>
      </c>
      <c r="C116" s="9" t="str">
        <f t="shared" si="39"/>
        <v>YVR</v>
      </c>
      <c r="D116" s="9" t="str">
        <f t="shared" si="40"/>
        <v>2025-09-23</v>
      </c>
      <c r="E116" s="9" t="str">
        <f t="shared" si="41"/>
        <v>01477597155</v>
      </c>
      <c r="F116" s="9" t="str">
        <f t="shared" si="42"/>
        <v>PUS250157022</v>
      </c>
      <c r="G116" s="9" t="str">
        <f t="shared" si="43"/>
        <v>오숙이</v>
      </c>
      <c r="H116" s="2" t="str">
        <f t="shared" si="44"/>
        <v>일반(목록배제,Normal-Manifest Exception)</v>
      </c>
      <c r="I116" s="28">
        <f t="shared" si="45"/>
        <v>23.98</v>
      </c>
      <c r="J116" s="2" t="str">
        <f t="shared" si="46"/>
        <v>KSC GLOBAL TRADING LTD</v>
      </c>
      <c r="K116" s="9">
        <f t="shared" si="47"/>
        <v>1</v>
      </c>
      <c r="L116" s="21">
        <f t="shared" si="48"/>
        <v>2.5</v>
      </c>
      <c r="M116" s="21">
        <f t="shared" si="49"/>
        <v>0.2</v>
      </c>
      <c r="N116" s="21">
        <f t="shared" si="50"/>
        <v>2.5</v>
      </c>
      <c r="O116" s="21">
        <f t="shared" si="51"/>
        <v>2.5</v>
      </c>
      <c r="P116" s="9" t="str">
        <f t="shared" si="52"/>
        <v>6094373032976</v>
      </c>
      <c r="Q116" s="22">
        <f t="shared" si="53"/>
        <v>14650</v>
      </c>
      <c r="R116" s="27">
        <f>VLOOKUP(H116,MAPPING!$B$3:$D$13,3,0)</f>
        <v>0</v>
      </c>
      <c r="S116" s="26">
        <f t="shared" si="54"/>
        <v>0</v>
      </c>
      <c r="T116" s="27">
        <v>0</v>
      </c>
      <c r="U116" s="27">
        <f>(IF(VLOOKUP(VLOOKUP(AP116,MAPPING!$B$15:$D$20,2,1),MAPPING!$C$15:$E$20,2,0)=7000,0,VLOOKUP(VLOOKUP(AP116,MAPPING!$B$15:$D$20,2,1),MAPPING!$C$15:$E$20,2,0)))</f>
        <v>0</v>
      </c>
      <c r="V116" s="27">
        <f>(K116*VLOOKUP(O116/K116,MAPPING!$B$22:$C$29,2,10))</f>
        <v>600</v>
      </c>
      <c r="W116" s="27">
        <v>0</v>
      </c>
      <c r="X116" s="124">
        <f t="shared" si="55"/>
        <v>0</v>
      </c>
      <c r="Y116" s="122"/>
      <c r="Z116" s="11">
        <f t="shared" si="37"/>
        <v>15250</v>
      </c>
      <c r="AA116" s="95"/>
      <c r="AC116" s="1" t="s">
        <v>518</v>
      </c>
      <c r="AD116" s="1" t="s">
        <v>96</v>
      </c>
      <c r="AE116" s="1" t="s">
        <v>519</v>
      </c>
      <c r="AF116" s="1" t="s">
        <v>806</v>
      </c>
      <c r="AG116" s="1" t="s">
        <v>807</v>
      </c>
      <c r="AH116" s="1" t="s">
        <v>808</v>
      </c>
      <c r="AI116" s="1" t="s">
        <v>809</v>
      </c>
      <c r="AJ116" s="1" t="s">
        <v>51</v>
      </c>
      <c r="AK116" s="6">
        <v>1</v>
      </c>
      <c r="AL116" s="7">
        <v>2.5</v>
      </c>
      <c r="AM116" s="7">
        <v>0.2</v>
      </c>
      <c r="AN116" s="7">
        <v>2.5</v>
      </c>
      <c r="AO116" s="1" t="s">
        <v>58</v>
      </c>
      <c r="AP116" s="7">
        <v>23.98</v>
      </c>
      <c r="AQ116" s="1" t="s">
        <v>53</v>
      </c>
      <c r="AR116" s="1" t="s">
        <v>53</v>
      </c>
      <c r="AS116" s="1" t="s">
        <v>53</v>
      </c>
      <c r="AT116" s="1" t="s">
        <v>53</v>
      </c>
      <c r="AU116" s="1" t="s">
        <v>53</v>
      </c>
      <c r="AV116" s="1" t="s">
        <v>110</v>
      </c>
      <c r="AW116" s="1" t="s">
        <v>105</v>
      </c>
      <c r="AX116" s="1" t="s">
        <v>105</v>
      </c>
      <c r="AY116" s="1" t="s">
        <v>51</v>
      </c>
      <c r="AZ116" s="1" t="s">
        <v>54</v>
      </c>
      <c r="BA116" s="1" t="s">
        <v>810</v>
      </c>
      <c r="BB116" s="1" t="s">
        <v>51</v>
      </c>
      <c r="BC116" s="1" t="s">
        <v>811</v>
      </c>
      <c r="BD116" s="1" t="s">
        <v>106</v>
      </c>
      <c r="BE116" s="1" t="s">
        <v>107</v>
      </c>
      <c r="BF116" s="1" t="s">
        <v>108</v>
      </c>
      <c r="BG116" s="1" t="s">
        <v>55</v>
      </c>
      <c r="BH116" s="1" t="s">
        <v>56</v>
      </c>
      <c r="BI116" s="1" t="s">
        <v>51</v>
      </c>
      <c r="BJ116" s="1" t="s">
        <v>109</v>
      </c>
    </row>
    <row r="117" spans="2:62" x14ac:dyDescent="0.3">
      <c r="B117" s="9">
        <f t="shared" si="38"/>
        <v>113</v>
      </c>
      <c r="C117" s="9" t="str">
        <f t="shared" si="39"/>
        <v>YVR</v>
      </c>
      <c r="D117" s="9" t="str">
        <f t="shared" si="40"/>
        <v>2025-09-23</v>
      </c>
      <c r="E117" s="9" t="str">
        <f t="shared" si="41"/>
        <v>01477597155</v>
      </c>
      <c r="F117" s="9" t="str">
        <f t="shared" si="42"/>
        <v>PUS250157001</v>
      </c>
      <c r="G117" s="9" t="str">
        <f t="shared" si="43"/>
        <v>박영서</v>
      </c>
      <c r="H117" s="2" t="str">
        <f t="shared" si="44"/>
        <v>일반(목록배제,Normal-Manifest Exception)</v>
      </c>
      <c r="I117" s="28">
        <f t="shared" si="45"/>
        <v>15.99</v>
      </c>
      <c r="J117" s="2" t="str">
        <f t="shared" si="46"/>
        <v>KSC GLOBAL TRADING LTD</v>
      </c>
      <c r="K117" s="9">
        <f t="shared" si="47"/>
        <v>1</v>
      </c>
      <c r="L117" s="21">
        <f t="shared" si="48"/>
        <v>0.5</v>
      </c>
      <c r="M117" s="21">
        <f t="shared" si="49"/>
        <v>0.2</v>
      </c>
      <c r="N117" s="21">
        <f t="shared" si="50"/>
        <v>0.5</v>
      </c>
      <c r="O117" s="21">
        <f t="shared" si="51"/>
        <v>0.5</v>
      </c>
      <c r="P117" s="9" t="str">
        <f t="shared" si="52"/>
        <v>6094373032955</v>
      </c>
      <c r="Q117" s="22">
        <f t="shared" si="53"/>
        <v>6650</v>
      </c>
      <c r="R117" s="27">
        <f>VLOOKUP(H117,MAPPING!$B$3:$D$13,3,0)</f>
        <v>0</v>
      </c>
      <c r="S117" s="26">
        <f t="shared" si="54"/>
        <v>0</v>
      </c>
      <c r="T117" s="27">
        <v>0</v>
      </c>
      <c r="U117" s="27">
        <f>(IF(VLOOKUP(VLOOKUP(AP117,MAPPING!$B$15:$D$20,2,1),MAPPING!$C$15:$E$20,2,0)=7000,0,VLOOKUP(VLOOKUP(AP117,MAPPING!$B$15:$D$20,2,1),MAPPING!$C$15:$E$20,2,0)))</f>
        <v>0</v>
      </c>
      <c r="V117" s="27">
        <f>(K117*VLOOKUP(O117/K117,MAPPING!$B$22:$C$29,2,10))</f>
        <v>0</v>
      </c>
      <c r="W117" s="27">
        <v>0</v>
      </c>
      <c r="X117" s="124">
        <f t="shared" si="55"/>
        <v>0</v>
      </c>
      <c r="Y117" s="122"/>
      <c r="Z117" s="11">
        <f t="shared" si="37"/>
        <v>6650</v>
      </c>
      <c r="AA117" s="95"/>
      <c r="AC117" s="1" t="s">
        <v>518</v>
      </c>
      <c r="AD117" s="1" t="s">
        <v>96</v>
      </c>
      <c r="AE117" s="1" t="s">
        <v>519</v>
      </c>
      <c r="AF117" s="1" t="s">
        <v>812</v>
      </c>
      <c r="AG117" s="1" t="s">
        <v>813</v>
      </c>
      <c r="AH117" s="1" t="s">
        <v>814</v>
      </c>
      <c r="AI117" s="1" t="s">
        <v>815</v>
      </c>
      <c r="AJ117" s="1" t="s">
        <v>51</v>
      </c>
      <c r="AK117" s="6">
        <v>1</v>
      </c>
      <c r="AL117" s="7">
        <v>0.5</v>
      </c>
      <c r="AM117" s="7">
        <v>0.2</v>
      </c>
      <c r="AN117" s="7">
        <v>0.5</v>
      </c>
      <c r="AO117" s="1" t="s">
        <v>58</v>
      </c>
      <c r="AP117" s="7">
        <v>15.99</v>
      </c>
      <c r="AQ117" s="1" t="s">
        <v>53</v>
      </c>
      <c r="AR117" s="1" t="s">
        <v>53</v>
      </c>
      <c r="AS117" s="1" t="s">
        <v>53</v>
      </c>
      <c r="AT117" s="1" t="s">
        <v>53</v>
      </c>
      <c r="AU117" s="1" t="s">
        <v>53</v>
      </c>
      <c r="AV117" s="1" t="s">
        <v>110</v>
      </c>
      <c r="AW117" s="1" t="s">
        <v>105</v>
      </c>
      <c r="AX117" s="1" t="s">
        <v>105</v>
      </c>
      <c r="AY117" s="1" t="s">
        <v>51</v>
      </c>
      <c r="AZ117" s="1" t="s">
        <v>54</v>
      </c>
      <c r="BA117" s="1" t="s">
        <v>816</v>
      </c>
      <c r="BB117" s="1" t="s">
        <v>51</v>
      </c>
      <c r="BC117" s="1" t="s">
        <v>817</v>
      </c>
      <c r="BD117" s="1" t="s">
        <v>106</v>
      </c>
      <c r="BE117" s="1" t="s">
        <v>107</v>
      </c>
      <c r="BF117" s="1" t="s">
        <v>108</v>
      </c>
      <c r="BG117" s="1" t="s">
        <v>55</v>
      </c>
      <c r="BH117" s="1" t="s">
        <v>56</v>
      </c>
      <c r="BI117" s="1" t="s">
        <v>51</v>
      </c>
      <c r="BJ117" s="1" t="s">
        <v>109</v>
      </c>
    </row>
    <row r="118" spans="2:62" x14ac:dyDescent="0.3">
      <c r="B118" s="9">
        <f t="shared" si="38"/>
        <v>114</v>
      </c>
      <c r="C118" s="9" t="str">
        <f t="shared" si="39"/>
        <v>YVR</v>
      </c>
      <c r="D118" s="9" t="str">
        <f t="shared" si="40"/>
        <v>2025-09-23</v>
      </c>
      <c r="E118" s="9" t="str">
        <f t="shared" si="41"/>
        <v>01477597155</v>
      </c>
      <c r="F118" s="9" t="str">
        <f t="shared" si="42"/>
        <v>PUS250156988</v>
      </c>
      <c r="G118" s="9" t="str">
        <f t="shared" si="43"/>
        <v>김정혜</v>
      </c>
      <c r="H118" s="2" t="str">
        <f t="shared" si="44"/>
        <v>일반(목록배제,Normal-Manifest Exception)</v>
      </c>
      <c r="I118" s="28">
        <f t="shared" si="45"/>
        <v>20.9</v>
      </c>
      <c r="J118" s="2" t="str">
        <f t="shared" si="46"/>
        <v>KSC GLOBAL TRADING LTD</v>
      </c>
      <c r="K118" s="9">
        <f t="shared" si="47"/>
        <v>1</v>
      </c>
      <c r="L118" s="21">
        <f t="shared" si="48"/>
        <v>0.5</v>
      </c>
      <c r="M118" s="21">
        <f t="shared" si="49"/>
        <v>0.2</v>
      </c>
      <c r="N118" s="21">
        <f t="shared" si="50"/>
        <v>0.5</v>
      </c>
      <c r="O118" s="21">
        <f t="shared" si="51"/>
        <v>0.5</v>
      </c>
      <c r="P118" s="9" t="str">
        <f t="shared" si="52"/>
        <v>6094373032942</v>
      </c>
      <c r="Q118" s="22">
        <f t="shared" si="53"/>
        <v>6650</v>
      </c>
      <c r="R118" s="27">
        <f>VLOOKUP(H118,MAPPING!$B$3:$D$13,3,0)</f>
        <v>0</v>
      </c>
      <c r="S118" s="26">
        <f t="shared" si="54"/>
        <v>0</v>
      </c>
      <c r="T118" s="27">
        <v>0</v>
      </c>
      <c r="U118" s="27">
        <f>(IF(VLOOKUP(VLOOKUP(AP118,MAPPING!$B$15:$D$20,2,1),MAPPING!$C$15:$E$20,2,0)=7000,0,VLOOKUP(VLOOKUP(AP118,MAPPING!$B$15:$D$20,2,1),MAPPING!$C$15:$E$20,2,0)))</f>
        <v>0</v>
      </c>
      <c r="V118" s="27">
        <f>(K118*VLOOKUP(O118/K118,MAPPING!$B$22:$C$29,2,10))</f>
        <v>0</v>
      </c>
      <c r="W118" s="27">
        <v>0</v>
      </c>
      <c r="X118" s="124">
        <f t="shared" si="55"/>
        <v>0</v>
      </c>
      <c r="Y118" s="122"/>
      <c r="Z118" s="11">
        <f t="shared" si="37"/>
        <v>6650</v>
      </c>
      <c r="AA118" s="95"/>
      <c r="AC118" s="1" t="s">
        <v>518</v>
      </c>
      <c r="AD118" s="1" t="s">
        <v>96</v>
      </c>
      <c r="AE118" s="1" t="s">
        <v>519</v>
      </c>
      <c r="AF118" s="1" t="s">
        <v>818</v>
      </c>
      <c r="AG118" s="1" t="s">
        <v>819</v>
      </c>
      <c r="AH118" s="1" t="s">
        <v>820</v>
      </c>
      <c r="AI118" s="1" t="s">
        <v>821</v>
      </c>
      <c r="AJ118" s="1" t="s">
        <v>51</v>
      </c>
      <c r="AK118" s="6">
        <v>1</v>
      </c>
      <c r="AL118" s="7">
        <v>0.5</v>
      </c>
      <c r="AM118" s="7">
        <v>0.2</v>
      </c>
      <c r="AN118" s="7">
        <v>0.5</v>
      </c>
      <c r="AO118" s="1" t="s">
        <v>58</v>
      </c>
      <c r="AP118" s="7">
        <v>20.9</v>
      </c>
      <c r="AQ118" s="1" t="s">
        <v>53</v>
      </c>
      <c r="AR118" s="1" t="s">
        <v>53</v>
      </c>
      <c r="AS118" s="1" t="s">
        <v>53</v>
      </c>
      <c r="AT118" s="1" t="s">
        <v>51</v>
      </c>
      <c r="AU118" s="1" t="s">
        <v>51</v>
      </c>
      <c r="AV118" s="1" t="s">
        <v>110</v>
      </c>
      <c r="AW118" s="1" t="s">
        <v>105</v>
      </c>
      <c r="AX118" s="1" t="s">
        <v>105</v>
      </c>
      <c r="AY118" s="1" t="s">
        <v>51</v>
      </c>
      <c r="AZ118" s="1" t="s">
        <v>54</v>
      </c>
      <c r="BA118" s="1" t="s">
        <v>822</v>
      </c>
      <c r="BB118" s="1" t="s">
        <v>51</v>
      </c>
      <c r="BC118" s="1" t="s">
        <v>823</v>
      </c>
      <c r="BD118" s="1" t="s">
        <v>106</v>
      </c>
      <c r="BE118" s="1" t="s">
        <v>107</v>
      </c>
      <c r="BF118" s="1" t="s">
        <v>108</v>
      </c>
      <c r="BG118" s="1" t="s">
        <v>55</v>
      </c>
      <c r="BH118" s="1" t="s">
        <v>56</v>
      </c>
      <c r="BI118" s="1" t="s">
        <v>51</v>
      </c>
      <c r="BJ118" s="1" t="s">
        <v>109</v>
      </c>
    </row>
    <row r="119" spans="2:62" x14ac:dyDescent="0.3">
      <c r="B119" s="9">
        <f t="shared" si="38"/>
        <v>115</v>
      </c>
      <c r="C119" s="9" t="str">
        <f t="shared" si="39"/>
        <v>YVR</v>
      </c>
      <c r="D119" s="9" t="str">
        <f t="shared" si="40"/>
        <v>2025-09-23</v>
      </c>
      <c r="E119" s="9" t="str">
        <f t="shared" si="41"/>
        <v>01477597155</v>
      </c>
      <c r="F119" s="9" t="str">
        <f t="shared" si="42"/>
        <v>PUS250157034</v>
      </c>
      <c r="G119" s="9" t="str">
        <f t="shared" si="43"/>
        <v>윤희숙</v>
      </c>
      <c r="H119" s="2" t="str">
        <f t="shared" si="44"/>
        <v>일반(목록배제,Normal-Manifest Exception)</v>
      </c>
      <c r="I119" s="28">
        <f t="shared" si="45"/>
        <v>18.989999999999998</v>
      </c>
      <c r="J119" s="2" t="str">
        <f t="shared" si="46"/>
        <v>KSC GLOBAL TRADING LTD</v>
      </c>
      <c r="K119" s="9">
        <f t="shared" si="47"/>
        <v>1</v>
      </c>
      <c r="L119" s="21">
        <f t="shared" si="48"/>
        <v>0.5</v>
      </c>
      <c r="M119" s="21">
        <f t="shared" si="49"/>
        <v>0.2</v>
      </c>
      <c r="N119" s="21">
        <f t="shared" si="50"/>
        <v>0.5</v>
      </c>
      <c r="O119" s="21">
        <f t="shared" si="51"/>
        <v>0.5</v>
      </c>
      <c r="P119" s="9" t="str">
        <f t="shared" si="52"/>
        <v>6094373032988</v>
      </c>
      <c r="Q119" s="22">
        <f t="shared" si="53"/>
        <v>6650</v>
      </c>
      <c r="R119" s="27">
        <f>VLOOKUP(H119,MAPPING!$B$3:$D$13,3,0)</f>
        <v>0</v>
      </c>
      <c r="S119" s="26">
        <f t="shared" si="54"/>
        <v>0</v>
      </c>
      <c r="T119" s="27">
        <v>0</v>
      </c>
      <c r="U119" s="27">
        <f>(IF(VLOOKUP(VLOOKUP(AP119,MAPPING!$B$15:$D$20,2,1),MAPPING!$C$15:$E$20,2,0)=7000,0,VLOOKUP(VLOOKUP(AP119,MAPPING!$B$15:$D$20,2,1),MAPPING!$C$15:$E$20,2,0)))</f>
        <v>0</v>
      </c>
      <c r="V119" s="27">
        <f>(K119*VLOOKUP(O119/K119,MAPPING!$B$22:$C$29,2,10))</f>
        <v>0</v>
      </c>
      <c r="W119" s="27">
        <v>0</v>
      </c>
      <c r="X119" s="124">
        <f t="shared" si="55"/>
        <v>0</v>
      </c>
      <c r="Y119" s="122"/>
      <c r="Z119" s="11">
        <f t="shared" si="37"/>
        <v>6650</v>
      </c>
      <c r="AA119" s="95"/>
      <c r="AC119" s="1" t="s">
        <v>518</v>
      </c>
      <c r="AD119" s="1" t="s">
        <v>96</v>
      </c>
      <c r="AE119" s="1" t="s">
        <v>519</v>
      </c>
      <c r="AF119" s="1" t="s">
        <v>824</v>
      </c>
      <c r="AG119" s="1" t="s">
        <v>825</v>
      </c>
      <c r="AH119" s="1" t="s">
        <v>826</v>
      </c>
      <c r="AI119" s="1" t="s">
        <v>827</v>
      </c>
      <c r="AJ119" s="1" t="s">
        <v>51</v>
      </c>
      <c r="AK119" s="6">
        <v>1</v>
      </c>
      <c r="AL119" s="7">
        <v>0.5</v>
      </c>
      <c r="AM119" s="7">
        <v>0.2</v>
      </c>
      <c r="AN119" s="7">
        <v>0.5</v>
      </c>
      <c r="AO119" s="1" t="s">
        <v>58</v>
      </c>
      <c r="AP119" s="7">
        <v>18.989999999999998</v>
      </c>
      <c r="AQ119" s="1" t="s">
        <v>53</v>
      </c>
      <c r="AR119" s="1" t="s">
        <v>53</v>
      </c>
      <c r="AS119" s="1" t="s">
        <v>53</v>
      </c>
      <c r="AT119" s="1" t="s">
        <v>53</v>
      </c>
      <c r="AU119" s="1" t="s">
        <v>53</v>
      </c>
      <c r="AV119" s="1" t="s">
        <v>110</v>
      </c>
      <c r="AW119" s="1" t="s">
        <v>105</v>
      </c>
      <c r="AX119" s="1" t="s">
        <v>105</v>
      </c>
      <c r="AY119" s="1" t="s">
        <v>51</v>
      </c>
      <c r="AZ119" s="1" t="s">
        <v>54</v>
      </c>
      <c r="BA119" s="1" t="s">
        <v>828</v>
      </c>
      <c r="BB119" s="1" t="s">
        <v>51</v>
      </c>
      <c r="BC119" s="1" t="s">
        <v>829</v>
      </c>
      <c r="BD119" s="1" t="s">
        <v>106</v>
      </c>
      <c r="BE119" s="1" t="s">
        <v>107</v>
      </c>
      <c r="BF119" s="1" t="s">
        <v>108</v>
      </c>
      <c r="BG119" s="1" t="s">
        <v>55</v>
      </c>
      <c r="BH119" s="1" t="s">
        <v>56</v>
      </c>
      <c r="BI119" s="1" t="s">
        <v>51</v>
      </c>
      <c r="BJ119" s="1" t="s">
        <v>109</v>
      </c>
    </row>
    <row r="120" spans="2:62" x14ac:dyDescent="0.3">
      <c r="B120" s="9">
        <f t="shared" si="38"/>
        <v>116</v>
      </c>
      <c r="C120" s="9" t="str">
        <f t="shared" si="39"/>
        <v>YVR</v>
      </c>
      <c r="D120" s="9" t="str">
        <f t="shared" si="40"/>
        <v>2025-09-23</v>
      </c>
      <c r="E120" s="9" t="str">
        <f t="shared" si="41"/>
        <v>01477597155</v>
      </c>
      <c r="F120" s="9" t="str">
        <f t="shared" si="42"/>
        <v>PUS250156999</v>
      </c>
      <c r="G120" s="9" t="str">
        <f t="shared" si="43"/>
        <v>문정재</v>
      </c>
      <c r="H120" s="2" t="str">
        <f t="shared" si="44"/>
        <v>일반(목록배제,Normal-Manifest Exception)</v>
      </c>
      <c r="I120" s="28">
        <f t="shared" si="45"/>
        <v>20.9</v>
      </c>
      <c r="J120" s="2" t="str">
        <f t="shared" si="46"/>
        <v>KSC GLOBAL TRADING LTD</v>
      </c>
      <c r="K120" s="9">
        <f t="shared" si="47"/>
        <v>1</v>
      </c>
      <c r="L120" s="21">
        <f t="shared" si="48"/>
        <v>0.5</v>
      </c>
      <c r="M120" s="21">
        <f t="shared" si="49"/>
        <v>0.2</v>
      </c>
      <c r="N120" s="21">
        <f t="shared" si="50"/>
        <v>0.5</v>
      </c>
      <c r="O120" s="21">
        <f t="shared" si="51"/>
        <v>0.5</v>
      </c>
      <c r="P120" s="9" t="str">
        <f t="shared" si="52"/>
        <v>6094373032953</v>
      </c>
      <c r="Q120" s="22">
        <f t="shared" si="53"/>
        <v>6650</v>
      </c>
      <c r="R120" s="27">
        <f>VLOOKUP(H120,MAPPING!$B$3:$D$13,3,0)</f>
        <v>0</v>
      </c>
      <c r="S120" s="26">
        <f t="shared" si="54"/>
        <v>0</v>
      </c>
      <c r="T120" s="27">
        <v>0</v>
      </c>
      <c r="U120" s="27">
        <f>(IF(VLOOKUP(VLOOKUP(AP120,MAPPING!$B$15:$D$20,2,1),MAPPING!$C$15:$E$20,2,0)=7000,0,VLOOKUP(VLOOKUP(AP120,MAPPING!$B$15:$D$20,2,1),MAPPING!$C$15:$E$20,2,0)))</f>
        <v>0</v>
      </c>
      <c r="V120" s="27">
        <f>(K120*VLOOKUP(O120/K120,MAPPING!$B$22:$C$29,2,10))</f>
        <v>0</v>
      </c>
      <c r="W120" s="27">
        <v>0</v>
      </c>
      <c r="X120" s="124">
        <f t="shared" si="55"/>
        <v>0</v>
      </c>
      <c r="Y120" s="122"/>
      <c r="Z120" s="11">
        <f t="shared" si="37"/>
        <v>6650</v>
      </c>
      <c r="AA120" s="95"/>
      <c r="AC120" s="1" t="s">
        <v>518</v>
      </c>
      <c r="AD120" s="1" t="s">
        <v>96</v>
      </c>
      <c r="AE120" s="1" t="s">
        <v>519</v>
      </c>
      <c r="AF120" s="1" t="s">
        <v>830</v>
      </c>
      <c r="AG120" s="1" t="s">
        <v>831</v>
      </c>
      <c r="AH120" s="1" t="s">
        <v>832</v>
      </c>
      <c r="AI120" s="1" t="s">
        <v>833</v>
      </c>
      <c r="AJ120" s="1" t="s">
        <v>51</v>
      </c>
      <c r="AK120" s="6">
        <v>1</v>
      </c>
      <c r="AL120" s="7">
        <v>0.5</v>
      </c>
      <c r="AM120" s="7">
        <v>0.2</v>
      </c>
      <c r="AN120" s="7">
        <v>0.5</v>
      </c>
      <c r="AO120" s="1" t="s">
        <v>58</v>
      </c>
      <c r="AP120" s="7">
        <v>20.9</v>
      </c>
      <c r="AQ120" s="1" t="s">
        <v>53</v>
      </c>
      <c r="AR120" s="1" t="s">
        <v>53</v>
      </c>
      <c r="AS120" s="1" t="s">
        <v>53</v>
      </c>
      <c r="AT120" s="1" t="s">
        <v>53</v>
      </c>
      <c r="AU120" s="1" t="s">
        <v>53</v>
      </c>
      <c r="AV120" s="1" t="s">
        <v>110</v>
      </c>
      <c r="AW120" s="1" t="s">
        <v>105</v>
      </c>
      <c r="AX120" s="1" t="s">
        <v>105</v>
      </c>
      <c r="AY120" s="1" t="s">
        <v>51</v>
      </c>
      <c r="AZ120" s="1" t="s">
        <v>54</v>
      </c>
      <c r="BA120" s="1" t="s">
        <v>834</v>
      </c>
      <c r="BB120" s="1" t="s">
        <v>51</v>
      </c>
      <c r="BC120" s="1" t="s">
        <v>835</v>
      </c>
      <c r="BD120" s="1" t="s">
        <v>106</v>
      </c>
      <c r="BE120" s="1" t="s">
        <v>107</v>
      </c>
      <c r="BF120" s="1" t="s">
        <v>108</v>
      </c>
      <c r="BG120" s="1" t="s">
        <v>55</v>
      </c>
      <c r="BH120" s="1" t="s">
        <v>56</v>
      </c>
      <c r="BI120" s="1" t="s">
        <v>51</v>
      </c>
      <c r="BJ120" s="1" t="s">
        <v>109</v>
      </c>
    </row>
    <row r="121" spans="2:62" x14ac:dyDescent="0.3">
      <c r="B121" s="9">
        <f t="shared" si="38"/>
        <v>117</v>
      </c>
      <c r="C121" s="9" t="str">
        <f t="shared" si="39"/>
        <v>YVR</v>
      </c>
      <c r="D121" s="9" t="str">
        <f t="shared" si="40"/>
        <v>2025-09-23</v>
      </c>
      <c r="E121" s="9" t="str">
        <f t="shared" si="41"/>
        <v>01477597155</v>
      </c>
      <c r="F121" s="9" t="str">
        <f t="shared" si="42"/>
        <v>PUS250156995</v>
      </c>
      <c r="G121" s="9" t="str">
        <f t="shared" si="43"/>
        <v>김홍만</v>
      </c>
      <c r="H121" s="2" t="str">
        <f t="shared" si="44"/>
        <v>일반(목록배제,Normal-Manifest Exception)</v>
      </c>
      <c r="I121" s="28">
        <f t="shared" si="45"/>
        <v>47.96</v>
      </c>
      <c r="J121" s="2" t="str">
        <f t="shared" si="46"/>
        <v>KSC GLOBAL TRADING LTD</v>
      </c>
      <c r="K121" s="9">
        <f t="shared" si="47"/>
        <v>1</v>
      </c>
      <c r="L121" s="21">
        <f t="shared" si="48"/>
        <v>4.5</v>
      </c>
      <c r="M121" s="21">
        <f t="shared" si="49"/>
        <v>0.2</v>
      </c>
      <c r="N121" s="21">
        <f t="shared" si="50"/>
        <v>4.5</v>
      </c>
      <c r="O121" s="21">
        <f t="shared" si="51"/>
        <v>4.5</v>
      </c>
      <c r="P121" s="9" t="str">
        <f t="shared" si="52"/>
        <v>6094373032949</v>
      </c>
      <c r="Q121" s="22">
        <f t="shared" si="53"/>
        <v>22650</v>
      </c>
      <c r="R121" s="27">
        <f>VLOOKUP(H121,MAPPING!$B$3:$D$13,3,0)</f>
        <v>0</v>
      </c>
      <c r="S121" s="26">
        <f t="shared" si="54"/>
        <v>0</v>
      </c>
      <c r="T121" s="27">
        <v>0</v>
      </c>
      <c r="U121" s="27">
        <f>(IF(VLOOKUP(VLOOKUP(AP121,MAPPING!$B$15:$D$20,2,1),MAPPING!$C$15:$E$20,2,0)=7000,0,VLOOKUP(VLOOKUP(AP121,MAPPING!$B$15:$D$20,2,1),MAPPING!$C$15:$E$20,2,0)))</f>
        <v>0</v>
      </c>
      <c r="V121" s="27">
        <f>(K121*VLOOKUP(O121/K121,MAPPING!$B$22:$C$29,2,10))</f>
        <v>600</v>
      </c>
      <c r="W121" s="27">
        <v>0</v>
      </c>
      <c r="X121" s="124">
        <f t="shared" si="55"/>
        <v>0</v>
      </c>
      <c r="Y121" s="122"/>
      <c r="Z121" s="11">
        <f t="shared" si="37"/>
        <v>23250</v>
      </c>
      <c r="AA121" s="95"/>
      <c r="AC121" s="1" t="s">
        <v>518</v>
      </c>
      <c r="AD121" s="1" t="s">
        <v>96</v>
      </c>
      <c r="AE121" s="1" t="s">
        <v>519</v>
      </c>
      <c r="AF121" s="1" t="s">
        <v>836</v>
      </c>
      <c r="AG121" s="1" t="s">
        <v>837</v>
      </c>
      <c r="AH121" s="1" t="s">
        <v>838</v>
      </c>
      <c r="AI121" s="1" t="s">
        <v>122</v>
      </c>
      <c r="AJ121" s="1" t="s">
        <v>51</v>
      </c>
      <c r="AK121" s="6">
        <v>1</v>
      </c>
      <c r="AL121" s="7">
        <v>4.5</v>
      </c>
      <c r="AM121" s="7">
        <v>0.2</v>
      </c>
      <c r="AN121" s="7">
        <v>4.5</v>
      </c>
      <c r="AO121" s="1" t="s">
        <v>58</v>
      </c>
      <c r="AP121" s="7">
        <v>47.96</v>
      </c>
      <c r="AQ121" s="1" t="s">
        <v>53</v>
      </c>
      <c r="AR121" s="1" t="s">
        <v>53</v>
      </c>
      <c r="AS121" s="1" t="s">
        <v>53</v>
      </c>
      <c r="AT121" s="1" t="s">
        <v>53</v>
      </c>
      <c r="AU121" s="1" t="s">
        <v>53</v>
      </c>
      <c r="AV121" s="1" t="s">
        <v>110</v>
      </c>
      <c r="AW121" s="1" t="s">
        <v>105</v>
      </c>
      <c r="AX121" s="1" t="s">
        <v>105</v>
      </c>
      <c r="AY121" s="1" t="s">
        <v>51</v>
      </c>
      <c r="AZ121" s="1" t="s">
        <v>54</v>
      </c>
      <c r="BA121" s="1" t="s">
        <v>839</v>
      </c>
      <c r="BB121" s="1" t="s">
        <v>51</v>
      </c>
      <c r="BC121" s="1" t="s">
        <v>840</v>
      </c>
      <c r="BD121" s="1" t="s">
        <v>106</v>
      </c>
      <c r="BE121" s="1" t="s">
        <v>107</v>
      </c>
      <c r="BF121" s="1" t="s">
        <v>108</v>
      </c>
      <c r="BG121" s="1" t="s">
        <v>55</v>
      </c>
      <c r="BH121" s="1" t="s">
        <v>56</v>
      </c>
      <c r="BI121" s="1" t="s">
        <v>51</v>
      </c>
      <c r="BJ121" s="1" t="s">
        <v>109</v>
      </c>
    </row>
    <row r="122" spans="2:62" x14ac:dyDescent="0.3">
      <c r="B122" s="9">
        <f t="shared" si="38"/>
        <v>118</v>
      </c>
      <c r="C122" s="9" t="str">
        <f t="shared" si="39"/>
        <v>YVR</v>
      </c>
      <c r="D122" s="9" t="str">
        <f t="shared" si="40"/>
        <v>2025-09-23</v>
      </c>
      <c r="E122" s="9" t="str">
        <f t="shared" si="41"/>
        <v>01477597155</v>
      </c>
      <c r="F122" s="9" t="str">
        <f t="shared" si="42"/>
        <v>PUS250157046</v>
      </c>
      <c r="G122" s="9" t="str">
        <f t="shared" si="43"/>
        <v>임순옥</v>
      </c>
      <c r="H122" s="2" t="str">
        <f t="shared" si="44"/>
        <v>일반(목록배제,Normal-Manifest Exception)</v>
      </c>
      <c r="I122" s="28">
        <f t="shared" si="45"/>
        <v>20.9</v>
      </c>
      <c r="J122" s="2" t="str">
        <f t="shared" si="46"/>
        <v>KSC GLOBAL TRADING LTD</v>
      </c>
      <c r="K122" s="9">
        <f t="shared" si="47"/>
        <v>1</v>
      </c>
      <c r="L122" s="21">
        <f t="shared" si="48"/>
        <v>0.5</v>
      </c>
      <c r="M122" s="21">
        <f t="shared" si="49"/>
        <v>0.2</v>
      </c>
      <c r="N122" s="21">
        <f t="shared" si="50"/>
        <v>0.5</v>
      </c>
      <c r="O122" s="21">
        <f t="shared" si="51"/>
        <v>0.5</v>
      </c>
      <c r="P122" s="9" t="str">
        <f t="shared" si="52"/>
        <v>6094373033000</v>
      </c>
      <c r="Q122" s="22">
        <f t="shared" si="53"/>
        <v>6650</v>
      </c>
      <c r="R122" s="27">
        <f>VLOOKUP(H122,MAPPING!$B$3:$D$13,3,0)</f>
        <v>0</v>
      </c>
      <c r="S122" s="26">
        <f t="shared" si="54"/>
        <v>0</v>
      </c>
      <c r="T122" s="27">
        <v>0</v>
      </c>
      <c r="U122" s="27">
        <f>(IF(VLOOKUP(VLOOKUP(AP122,MAPPING!$B$15:$D$20,2,1),MAPPING!$C$15:$E$20,2,0)=7000,0,VLOOKUP(VLOOKUP(AP122,MAPPING!$B$15:$D$20,2,1),MAPPING!$C$15:$E$20,2,0)))</f>
        <v>0</v>
      </c>
      <c r="V122" s="27">
        <f>(K122*VLOOKUP(O122/K122,MAPPING!$B$22:$C$29,2,10))</f>
        <v>0</v>
      </c>
      <c r="W122" s="27">
        <v>0</v>
      </c>
      <c r="X122" s="124">
        <f t="shared" si="55"/>
        <v>0</v>
      </c>
      <c r="Y122" s="122"/>
      <c r="Z122" s="11">
        <f t="shared" si="37"/>
        <v>6650</v>
      </c>
      <c r="AA122" s="95"/>
      <c r="AC122" s="1" t="s">
        <v>518</v>
      </c>
      <c r="AD122" s="1" t="s">
        <v>96</v>
      </c>
      <c r="AE122" s="1" t="s">
        <v>519</v>
      </c>
      <c r="AF122" s="1" t="s">
        <v>841</v>
      </c>
      <c r="AG122" s="1" t="s">
        <v>842</v>
      </c>
      <c r="AH122" s="1" t="s">
        <v>843</v>
      </c>
      <c r="AI122" s="1" t="s">
        <v>844</v>
      </c>
      <c r="AJ122" s="1" t="s">
        <v>51</v>
      </c>
      <c r="AK122" s="6">
        <v>1</v>
      </c>
      <c r="AL122" s="7">
        <v>0.5</v>
      </c>
      <c r="AM122" s="7">
        <v>0.2</v>
      </c>
      <c r="AN122" s="7">
        <v>0.5</v>
      </c>
      <c r="AO122" s="1" t="s">
        <v>58</v>
      </c>
      <c r="AP122" s="7">
        <v>20.9</v>
      </c>
      <c r="AQ122" s="1" t="s">
        <v>53</v>
      </c>
      <c r="AR122" s="1" t="s">
        <v>53</v>
      </c>
      <c r="AS122" s="1" t="s">
        <v>53</v>
      </c>
      <c r="AT122" s="1" t="s">
        <v>53</v>
      </c>
      <c r="AU122" s="1" t="s">
        <v>53</v>
      </c>
      <c r="AV122" s="1" t="s">
        <v>110</v>
      </c>
      <c r="AW122" s="1" t="s">
        <v>105</v>
      </c>
      <c r="AX122" s="1" t="s">
        <v>105</v>
      </c>
      <c r="AY122" s="1" t="s">
        <v>51</v>
      </c>
      <c r="AZ122" s="1" t="s">
        <v>54</v>
      </c>
      <c r="BA122" s="1" t="s">
        <v>845</v>
      </c>
      <c r="BB122" s="1" t="s">
        <v>51</v>
      </c>
      <c r="BC122" s="1" t="s">
        <v>846</v>
      </c>
      <c r="BD122" s="1" t="s">
        <v>106</v>
      </c>
      <c r="BE122" s="1" t="s">
        <v>107</v>
      </c>
      <c r="BF122" s="1" t="s">
        <v>108</v>
      </c>
      <c r="BG122" s="1" t="s">
        <v>55</v>
      </c>
      <c r="BH122" s="1" t="s">
        <v>56</v>
      </c>
      <c r="BI122" s="1" t="s">
        <v>51</v>
      </c>
      <c r="BJ122" s="1" t="s">
        <v>109</v>
      </c>
    </row>
    <row r="123" spans="2:62" x14ac:dyDescent="0.3">
      <c r="B123" s="9">
        <f t="shared" si="38"/>
        <v>119</v>
      </c>
      <c r="C123" s="9" t="str">
        <f t="shared" si="39"/>
        <v>YVR</v>
      </c>
      <c r="D123" s="9" t="str">
        <f t="shared" si="40"/>
        <v>2025-09-23</v>
      </c>
      <c r="E123" s="9" t="str">
        <f t="shared" si="41"/>
        <v>01477597155</v>
      </c>
      <c r="F123" s="9" t="str">
        <f t="shared" si="42"/>
        <v>PUS250156983</v>
      </c>
      <c r="G123" s="9" t="str">
        <f t="shared" si="43"/>
        <v>김수정</v>
      </c>
      <c r="H123" s="2" t="str">
        <f t="shared" si="44"/>
        <v>일반(목록배제,Normal-Manifest Exception)</v>
      </c>
      <c r="I123" s="28">
        <f t="shared" si="45"/>
        <v>41.8</v>
      </c>
      <c r="J123" s="2" t="str">
        <f t="shared" si="46"/>
        <v>KSC GLOBAL TRADING LTD</v>
      </c>
      <c r="K123" s="9">
        <f t="shared" si="47"/>
        <v>1</v>
      </c>
      <c r="L123" s="21">
        <f t="shared" si="48"/>
        <v>0.9</v>
      </c>
      <c r="M123" s="21">
        <f t="shared" si="49"/>
        <v>0.2</v>
      </c>
      <c r="N123" s="21">
        <f t="shared" si="50"/>
        <v>0.9</v>
      </c>
      <c r="O123" s="21">
        <f t="shared" si="51"/>
        <v>1</v>
      </c>
      <c r="P123" s="9" t="str">
        <f t="shared" si="52"/>
        <v>6094373032937</v>
      </c>
      <c r="Q123" s="22">
        <f t="shared" si="53"/>
        <v>8650</v>
      </c>
      <c r="R123" s="27">
        <f>VLOOKUP(H123,MAPPING!$B$3:$D$13,3,0)</f>
        <v>0</v>
      </c>
      <c r="S123" s="26">
        <f t="shared" si="54"/>
        <v>0</v>
      </c>
      <c r="T123" s="27">
        <v>0</v>
      </c>
      <c r="U123" s="27">
        <f>(IF(VLOOKUP(VLOOKUP(AP123,MAPPING!$B$15:$D$20,2,1),MAPPING!$C$15:$E$20,2,0)=7000,0,VLOOKUP(VLOOKUP(AP123,MAPPING!$B$15:$D$20,2,1),MAPPING!$C$15:$E$20,2,0)))</f>
        <v>0</v>
      </c>
      <c r="V123" s="27">
        <f>(K123*VLOOKUP(O123/K123,MAPPING!$B$22:$C$29,2,10))</f>
        <v>0</v>
      </c>
      <c r="W123" s="27">
        <v>0</v>
      </c>
      <c r="X123" s="124">
        <f t="shared" si="55"/>
        <v>0</v>
      </c>
      <c r="Y123" s="122"/>
      <c r="Z123" s="11">
        <f t="shared" si="37"/>
        <v>8650</v>
      </c>
      <c r="AA123" s="95"/>
      <c r="AC123" s="1" t="s">
        <v>518</v>
      </c>
      <c r="AD123" s="1" t="s">
        <v>96</v>
      </c>
      <c r="AE123" s="1" t="s">
        <v>519</v>
      </c>
      <c r="AF123" s="1" t="s">
        <v>847</v>
      </c>
      <c r="AG123" s="1" t="s">
        <v>848</v>
      </c>
      <c r="AH123" s="1" t="s">
        <v>849</v>
      </c>
      <c r="AI123" s="1" t="s">
        <v>850</v>
      </c>
      <c r="AJ123" s="1" t="s">
        <v>51</v>
      </c>
      <c r="AK123" s="6">
        <v>1</v>
      </c>
      <c r="AL123" s="7">
        <v>0.9</v>
      </c>
      <c r="AM123" s="7">
        <v>0.2</v>
      </c>
      <c r="AN123" s="7">
        <v>0.9</v>
      </c>
      <c r="AO123" s="1" t="s">
        <v>58</v>
      </c>
      <c r="AP123" s="7">
        <v>41.8</v>
      </c>
      <c r="AQ123" s="1" t="s">
        <v>53</v>
      </c>
      <c r="AR123" s="1" t="s">
        <v>53</v>
      </c>
      <c r="AS123" s="1" t="s">
        <v>53</v>
      </c>
      <c r="AT123" s="1" t="s">
        <v>53</v>
      </c>
      <c r="AU123" s="1" t="s">
        <v>53</v>
      </c>
      <c r="AV123" s="1" t="s">
        <v>110</v>
      </c>
      <c r="AW123" s="1" t="s">
        <v>105</v>
      </c>
      <c r="AX123" s="1" t="s">
        <v>105</v>
      </c>
      <c r="AY123" s="1" t="s">
        <v>51</v>
      </c>
      <c r="AZ123" s="1" t="s">
        <v>54</v>
      </c>
      <c r="BA123" s="1" t="s">
        <v>851</v>
      </c>
      <c r="BB123" s="1" t="s">
        <v>51</v>
      </c>
      <c r="BC123" s="1" t="s">
        <v>852</v>
      </c>
      <c r="BD123" s="1" t="s">
        <v>106</v>
      </c>
      <c r="BE123" s="1" t="s">
        <v>107</v>
      </c>
      <c r="BF123" s="1" t="s">
        <v>108</v>
      </c>
      <c r="BG123" s="1" t="s">
        <v>55</v>
      </c>
      <c r="BH123" s="1" t="s">
        <v>56</v>
      </c>
      <c r="BI123" s="1" t="s">
        <v>51</v>
      </c>
      <c r="BJ123" s="1" t="s">
        <v>109</v>
      </c>
    </row>
    <row r="124" spans="2:62" x14ac:dyDescent="0.3">
      <c r="B124" s="9">
        <f t="shared" si="38"/>
        <v>120</v>
      </c>
      <c r="C124" s="9" t="str">
        <f t="shared" si="39"/>
        <v>YVR</v>
      </c>
      <c r="D124" s="9" t="str">
        <f t="shared" si="40"/>
        <v>2025-09-23</v>
      </c>
      <c r="E124" s="9" t="str">
        <f t="shared" si="41"/>
        <v>01477597155</v>
      </c>
      <c r="F124" s="9" t="str">
        <f t="shared" si="42"/>
        <v>PUS250156968</v>
      </c>
      <c r="G124" s="9" t="str">
        <f t="shared" si="43"/>
        <v>조우영</v>
      </c>
      <c r="H124" s="2" t="str">
        <f t="shared" si="44"/>
        <v>식물검역(Plants Inspection)</v>
      </c>
      <c r="I124" s="28">
        <f t="shared" si="45"/>
        <v>23.98</v>
      </c>
      <c r="J124" s="2" t="str">
        <f t="shared" si="46"/>
        <v>KSC GLOBAL TRADING LTD</v>
      </c>
      <c r="K124" s="9">
        <f t="shared" si="47"/>
        <v>1</v>
      </c>
      <c r="L124" s="21">
        <f t="shared" si="48"/>
        <v>2.5</v>
      </c>
      <c r="M124" s="21">
        <f t="shared" si="49"/>
        <v>0.2</v>
      </c>
      <c r="N124" s="21">
        <f t="shared" si="50"/>
        <v>2.5</v>
      </c>
      <c r="O124" s="21">
        <f t="shared" si="51"/>
        <v>2.5</v>
      </c>
      <c r="P124" s="9" t="str">
        <f t="shared" si="52"/>
        <v>6094373032922</v>
      </c>
      <c r="Q124" s="22">
        <f t="shared" si="53"/>
        <v>14650</v>
      </c>
      <c r="R124" s="27">
        <f>VLOOKUP(H124,MAPPING!$B$3:$D$13,3,0)</f>
        <v>0</v>
      </c>
      <c r="S124" s="26">
        <f t="shared" si="54"/>
        <v>0</v>
      </c>
      <c r="T124" s="27">
        <v>0</v>
      </c>
      <c r="U124" s="27">
        <f>(IF(VLOOKUP(VLOOKUP(AP124,MAPPING!$B$15:$D$20,2,1),MAPPING!$C$15:$E$20,2,0)=7000,0,VLOOKUP(VLOOKUP(AP124,MAPPING!$B$15:$D$20,2,1),MAPPING!$C$15:$E$20,2,0)))</f>
        <v>0</v>
      </c>
      <c r="V124" s="27">
        <f>(K124*VLOOKUP(O124/K124,MAPPING!$B$22:$C$29,2,10))</f>
        <v>600</v>
      </c>
      <c r="W124" s="27">
        <v>0</v>
      </c>
      <c r="X124" s="124">
        <f t="shared" si="55"/>
        <v>0</v>
      </c>
      <c r="Y124" s="122"/>
      <c r="Z124" s="11">
        <f t="shared" si="37"/>
        <v>15250</v>
      </c>
      <c r="AA124" s="95"/>
      <c r="AC124" s="1" t="s">
        <v>518</v>
      </c>
      <c r="AD124" s="1" t="s">
        <v>96</v>
      </c>
      <c r="AE124" s="1" t="s">
        <v>519</v>
      </c>
      <c r="AF124" s="1" t="s">
        <v>853</v>
      </c>
      <c r="AG124" s="1" t="s">
        <v>854</v>
      </c>
      <c r="AH124" s="1" t="s">
        <v>855</v>
      </c>
      <c r="AI124" s="1" t="s">
        <v>856</v>
      </c>
      <c r="AJ124" s="1" t="s">
        <v>669</v>
      </c>
      <c r="AK124" s="6">
        <v>1</v>
      </c>
      <c r="AL124" s="7">
        <v>2.5</v>
      </c>
      <c r="AM124" s="7">
        <v>0.2</v>
      </c>
      <c r="AN124" s="7">
        <v>2.5</v>
      </c>
      <c r="AO124" s="1" t="s">
        <v>94</v>
      </c>
      <c r="AP124" s="7">
        <v>23.98</v>
      </c>
      <c r="AQ124" s="1" t="s">
        <v>53</v>
      </c>
      <c r="AR124" s="1" t="s">
        <v>53</v>
      </c>
      <c r="AS124" s="1" t="s">
        <v>53</v>
      </c>
      <c r="AT124" s="1" t="s">
        <v>53</v>
      </c>
      <c r="AU124" s="1" t="s">
        <v>51</v>
      </c>
      <c r="AV124" s="1" t="s">
        <v>110</v>
      </c>
      <c r="AW124" s="1" t="s">
        <v>105</v>
      </c>
      <c r="AX124" s="1" t="s">
        <v>105</v>
      </c>
      <c r="AY124" s="1" t="s">
        <v>51</v>
      </c>
      <c r="AZ124" s="1" t="s">
        <v>54</v>
      </c>
      <c r="BA124" s="1" t="s">
        <v>857</v>
      </c>
      <c r="BB124" s="1" t="s">
        <v>51</v>
      </c>
      <c r="BC124" s="1" t="s">
        <v>858</v>
      </c>
      <c r="BD124" s="1" t="s">
        <v>106</v>
      </c>
      <c r="BE124" s="1" t="s">
        <v>107</v>
      </c>
      <c r="BF124" s="1" t="s">
        <v>108</v>
      </c>
      <c r="BG124" s="1" t="s">
        <v>55</v>
      </c>
      <c r="BH124" s="1" t="s">
        <v>56</v>
      </c>
      <c r="BI124" s="1" t="s">
        <v>51</v>
      </c>
      <c r="BJ124" s="1" t="s">
        <v>109</v>
      </c>
    </row>
    <row r="125" spans="2:62" x14ac:dyDescent="0.3">
      <c r="B125" s="9">
        <f t="shared" si="38"/>
        <v>121</v>
      </c>
      <c r="C125" s="9" t="str">
        <f t="shared" si="39"/>
        <v>YVR</v>
      </c>
      <c r="D125" s="9" t="str">
        <f t="shared" si="40"/>
        <v>2025-09-23</v>
      </c>
      <c r="E125" s="9" t="str">
        <f t="shared" si="41"/>
        <v>01477597155</v>
      </c>
      <c r="F125" s="9" t="str">
        <f t="shared" si="42"/>
        <v>PUS250157038</v>
      </c>
      <c r="G125" s="9" t="str">
        <f t="shared" si="43"/>
        <v>이상헌</v>
      </c>
      <c r="H125" s="2" t="str">
        <f t="shared" si="44"/>
        <v>일반(목록배제,Normal-Manifest Exception)</v>
      </c>
      <c r="I125" s="28">
        <f t="shared" si="45"/>
        <v>19.989999999999998</v>
      </c>
      <c r="J125" s="2" t="str">
        <f t="shared" si="46"/>
        <v>KSC GLOBAL TRADING LTD</v>
      </c>
      <c r="K125" s="9">
        <f t="shared" si="47"/>
        <v>1</v>
      </c>
      <c r="L125" s="21">
        <f t="shared" si="48"/>
        <v>0.5</v>
      </c>
      <c r="M125" s="21">
        <f t="shared" si="49"/>
        <v>0.2</v>
      </c>
      <c r="N125" s="21">
        <f t="shared" si="50"/>
        <v>0.5</v>
      </c>
      <c r="O125" s="21">
        <f t="shared" si="51"/>
        <v>0.5</v>
      </c>
      <c r="P125" s="9" t="str">
        <f t="shared" si="52"/>
        <v>6094373032992</v>
      </c>
      <c r="Q125" s="22">
        <f t="shared" si="53"/>
        <v>6650</v>
      </c>
      <c r="R125" s="27">
        <f>VLOOKUP(H125,MAPPING!$B$3:$D$13,3,0)</f>
        <v>0</v>
      </c>
      <c r="S125" s="26">
        <f t="shared" si="54"/>
        <v>0</v>
      </c>
      <c r="T125" s="27">
        <v>0</v>
      </c>
      <c r="U125" s="27">
        <f>(IF(VLOOKUP(VLOOKUP(AP125,MAPPING!$B$15:$D$20,2,1),MAPPING!$C$15:$E$20,2,0)=7000,0,VLOOKUP(VLOOKUP(AP125,MAPPING!$B$15:$D$20,2,1),MAPPING!$C$15:$E$20,2,0)))</f>
        <v>0</v>
      </c>
      <c r="V125" s="27">
        <f>(K125*VLOOKUP(O125/K125,MAPPING!$B$22:$C$29,2,10))</f>
        <v>0</v>
      </c>
      <c r="W125" s="27">
        <v>0</v>
      </c>
      <c r="X125" s="124">
        <f t="shared" si="55"/>
        <v>0</v>
      </c>
      <c r="Y125" s="122"/>
      <c r="Z125" s="11">
        <f t="shared" si="37"/>
        <v>6650</v>
      </c>
      <c r="AA125" s="95"/>
      <c r="AC125" s="1" t="s">
        <v>518</v>
      </c>
      <c r="AD125" s="1" t="s">
        <v>96</v>
      </c>
      <c r="AE125" s="1" t="s">
        <v>519</v>
      </c>
      <c r="AF125" s="1" t="s">
        <v>859</v>
      </c>
      <c r="AG125" s="1" t="s">
        <v>860</v>
      </c>
      <c r="AH125" s="1" t="s">
        <v>861</v>
      </c>
      <c r="AI125" s="1" t="s">
        <v>862</v>
      </c>
      <c r="AJ125" s="1" t="s">
        <v>51</v>
      </c>
      <c r="AK125" s="6">
        <v>1</v>
      </c>
      <c r="AL125" s="7">
        <v>0.5</v>
      </c>
      <c r="AM125" s="7">
        <v>0.2</v>
      </c>
      <c r="AN125" s="7">
        <v>0.5</v>
      </c>
      <c r="AO125" s="1" t="s">
        <v>58</v>
      </c>
      <c r="AP125" s="7">
        <v>19.989999999999998</v>
      </c>
      <c r="AQ125" s="1" t="s">
        <v>53</v>
      </c>
      <c r="AR125" s="1" t="s">
        <v>53</v>
      </c>
      <c r="AS125" s="1" t="s">
        <v>53</v>
      </c>
      <c r="AT125" s="1" t="s">
        <v>53</v>
      </c>
      <c r="AU125" s="1" t="s">
        <v>53</v>
      </c>
      <c r="AV125" s="1" t="s">
        <v>110</v>
      </c>
      <c r="AW125" s="1" t="s">
        <v>105</v>
      </c>
      <c r="AX125" s="1" t="s">
        <v>105</v>
      </c>
      <c r="AY125" s="1" t="s">
        <v>51</v>
      </c>
      <c r="AZ125" s="1" t="s">
        <v>54</v>
      </c>
      <c r="BA125" s="1" t="s">
        <v>863</v>
      </c>
      <c r="BB125" s="1" t="s">
        <v>51</v>
      </c>
      <c r="BC125" s="1" t="s">
        <v>864</v>
      </c>
      <c r="BD125" s="1" t="s">
        <v>106</v>
      </c>
      <c r="BE125" s="1" t="s">
        <v>107</v>
      </c>
      <c r="BF125" s="1" t="s">
        <v>108</v>
      </c>
      <c r="BG125" s="1" t="s">
        <v>55</v>
      </c>
      <c r="BH125" s="1" t="s">
        <v>56</v>
      </c>
      <c r="BI125" s="1" t="s">
        <v>51</v>
      </c>
      <c r="BJ125" s="1" t="s">
        <v>109</v>
      </c>
    </row>
    <row r="126" spans="2:62" x14ac:dyDescent="0.3">
      <c r="B126" s="9">
        <f t="shared" si="38"/>
        <v>122</v>
      </c>
      <c r="C126" s="9" t="str">
        <f t="shared" si="39"/>
        <v>YVR</v>
      </c>
      <c r="D126" s="9" t="str">
        <f t="shared" si="40"/>
        <v>2025-09-23</v>
      </c>
      <c r="E126" s="9" t="str">
        <f t="shared" si="41"/>
        <v>01477597155</v>
      </c>
      <c r="F126" s="9" t="str">
        <f t="shared" si="42"/>
        <v>PUS250157060</v>
      </c>
      <c r="G126" s="9" t="str">
        <f t="shared" si="43"/>
        <v>지수현</v>
      </c>
      <c r="H126" s="2" t="str">
        <f t="shared" si="44"/>
        <v>일반(목록배제,Normal-Manifest Exception)</v>
      </c>
      <c r="I126" s="28">
        <f t="shared" si="45"/>
        <v>77.97</v>
      </c>
      <c r="J126" s="2" t="str">
        <f t="shared" si="46"/>
        <v>KSC GLOBAL TRADING LTD</v>
      </c>
      <c r="K126" s="9">
        <f t="shared" si="47"/>
        <v>1</v>
      </c>
      <c r="L126" s="21">
        <f t="shared" si="48"/>
        <v>1</v>
      </c>
      <c r="M126" s="21">
        <f t="shared" si="49"/>
        <v>0.2</v>
      </c>
      <c r="N126" s="21">
        <f t="shared" si="50"/>
        <v>1</v>
      </c>
      <c r="O126" s="21">
        <f t="shared" si="51"/>
        <v>1</v>
      </c>
      <c r="P126" s="9" t="str">
        <f t="shared" si="52"/>
        <v>6094373033014</v>
      </c>
      <c r="Q126" s="22">
        <f t="shared" si="53"/>
        <v>8650</v>
      </c>
      <c r="R126" s="27">
        <f>VLOOKUP(H126,MAPPING!$B$3:$D$13,3,0)</f>
        <v>0</v>
      </c>
      <c r="S126" s="26">
        <f t="shared" si="54"/>
        <v>0</v>
      </c>
      <c r="T126" s="27">
        <v>0</v>
      </c>
      <c r="U126" s="27">
        <f>(IF(VLOOKUP(VLOOKUP(AP126,MAPPING!$B$15:$D$20,2,1),MAPPING!$C$15:$E$20,2,0)=7000,0,VLOOKUP(VLOOKUP(AP126,MAPPING!$B$15:$D$20,2,1),MAPPING!$C$15:$E$20,2,0)))</f>
        <v>0</v>
      </c>
      <c r="V126" s="27">
        <f>(K126*VLOOKUP(O126/K126,MAPPING!$B$22:$C$29,2,10))</f>
        <v>0</v>
      </c>
      <c r="W126" s="27">
        <v>0</v>
      </c>
      <c r="X126" s="124">
        <f t="shared" si="55"/>
        <v>0</v>
      </c>
      <c r="Y126" s="122"/>
      <c r="Z126" s="11">
        <f t="shared" si="37"/>
        <v>8650</v>
      </c>
      <c r="AA126" s="95"/>
      <c r="AC126" s="1" t="s">
        <v>518</v>
      </c>
      <c r="AD126" s="1" t="s">
        <v>96</v>
      </c>
      <c r="AE126" s="1" t="s">
        <v>519</v>
      </c>
      <c r="AF126" s="1" t="s">
        <v>865</v>
      </c>
      <c r="AG126" s="1" t="s">
        <v>866</v>
      </c>
      <c r="AH126" s="1" t="s">
        <v>867</v>
      </c>
      <c r="AI126" s="1" t="s">
        <v>868</v>
      </c>
      <c r="AJ126" s="1" t="s">
        <v>51</v>
      </c>
      <c r="AK126" s="6">
        <v>1</v>
      </c>
      <c r="AL126" s="7">
        <v>1</v>
      </c>
      <c r="AM126" s="7">
        <v>0.2</v>
      </c>
      <c r="AN126" s="7">
        <v>1</v>
      </c>
      <c r="AO126" s="1" t="s">
        <v>58</v>
      </c>
      <c r="AP126" s="7">
        <v>77.97</v>
      </c>
      <c r="AQ126" s="1" t="s">
        <v>53</v>
      </c>
      <c r="AR126" s="1" t="s">
        <v>53</v>
      </c>
      <c r="AS126" s="1" t="s">
        <v>53</v>
      </c>
      <c r="AT126" s="1" t="s">
        <v>53</v>
      </c>
      <c r="AU126" s="1" t="s">
        <v>53</v>
      </c>
      <c r="AV126" s="1" t="s">
        <v>110</v>
      </c>
      <c r="AW126" s="1" t="s">
        <v>105</v>
      </c>
      <c r="AX126" s="1" t="s">
        <v>105</v>
      </c>
      <c r="AY126" s="1" t="s">
        <v>51</v>
      </c>
      <c r="AZ126" s="1" t="s">
        <v>54</v>
      </c>
      <c r="BA126" s="1" t="s">
        <v>869</v>
      </c>
      <c r="BB126" s="1" t="s">
        <v>51</v>
      </c>
      <c r="BC126" s="1" t="s">
        <v>870</v>
      </c>
      <c r="BD126" s="1" t="s">
        <v>106</v>
      </c>
      <c r="BE126" s="1" t="s">
        <v>107</v>
      </c>
      <c r="BF126" s="1" t="s">
        <v>108</v>
      </c>
      <c r="BG126" s="1" t="s">
        <v>55</v>
      </c>
      <c r="BH126" s="1" t="s">
        <v>56</v>
      </c>
      <c r="BI126" s="1" t="s">
        <v>51</v>
      </c>
      <c r="BJ126" s="1" t="s">
        <v>109</v>
      </c>
    </row>
    <row r="127" spans="2:62" x14ac:dyDescent="0.3">
      <c r="B127" s="9">
        <f t="shared" si="38"/>
        <v>123</v>
      </c>
      <c r="C127" s="9" t="str">
        <f t="shared" si="39"/>
        <v>YVR</v>
      </c>
      <c r="D127" s="9" t="str">
        <f t="shared" si="40"/>
        <v>2025-09-23</v>
      </c>
      <c r="E127" s="9" t="str">
        <f t="shared" si="41"/>
        <v>01477597155</v>
      </c>
      <c r="F127" s="9" t="str">
        <f t="shared" si="42"/>
        <v>PUS250156997</v>
      </c>
      <c r="G127" s="9" t="str">
        <f t="shared" si="43"/>
        <v>남궁령</v>
      </c>
      <c r="H127" s="2" t="str">
        <f t="shared" si="44"/>
        <v>일반(목록배제,Normal-Manifest Exception)</v>
      </c>
      <c r="I127" s="28">
        <f t="shared" si="45"/>
        <v>71.94</v>
      </c>
      <c r="J127" s="2" t="str">
        <f t="shared" si="46"/>
        <v>KSC GLOBAL TRADING LTD</v>
      </c>
      <c r="K127" s="9">
        <f t="shared" si="47"/>
        <v>1</v>
      </c>
      <c r="L127" s="21">
        <f t="shared" si="48"/>
        <v>3</v>
      </c>
      <c r="M127" s="21">
        <f t="shared" si="49"/>
        <v>0.2</v>
      </c>
      <c r="N127" s="21">
        <f t="shared" si="50"/>
        <v>3</v>
      </c>
      <c r="O127" s="21">
        <f t="shared" si="51"/>
        <v>3</v>
      </c>
      <c r="P127" s="9" t="str">
        <f t="shared" si="52"/>
        <v>6094373032951</v>
      </c>
      <c r="Q127" s="22">
        <f t="shared" si="53"/>
        <v>16650</v>
      </c>
      <c r="R127" s="27">
        <f>VLOOKUP(H127,MAPPING!$B$3:$D$13,3,0)</f>
        <v>0</v>
      </c>
      <c r="S127" s="26">
        <f t="shared" si="54"/>
        <v>0</v>
      </c>
      <c r="T127" s="27">
        <v>0</v>
      </c>
      <c r="U127" s="27">
        <f>(IF(VLOOKUP(VLOOKUP(AP127,MAPPING!$B$15:$D$20,2,1),MAPPING!$C$15:$E$20,2,0)=7000,0,VLOOKUP(VLOOKUP(AP127,MAPPING!$B$15:$D$20,2,1),MAPPING!$C$15:$E$20,2,0)))</f>
        <v>0</v>
      </c>
      <c r="V127" s="27">
        <f>(K127*VLOOKUP(O127/K127,MAPPING!$B$22:$C$29,2,10))</f>
        <v>600</v>
      </c>
      <c r="W127" s="27">
        <v>0</v>
      </c>
      <c r="X127" s="124">
        <f t="shared" si="55"/>
        <v>0</v>
      </c>
      <c r="Y127" s="122"/>
      <c r="Z127" s="11">
        <f t="shared" si="37"/>
        <v>17250</v>
      </c>
      <c r="AA127" s="95"/>
      <c r="AC127" s="1" t="s">
        <v>518</v>
      </c>
      <c r="AD127" s="1" t="s">
        <v>96</v>
      </c>
      <c r="AE127" s="1" t="s">
        <v>519</v>
      </c>
      <c r="AF127" s="1" t="s">
        <v>871</v>
      </c>
      <c r="AG127" s="1" t="s">
        <v>872</v>
      </c>
      <c r="AH127" s="1" t="s">
        <v>873</v>
      </c>
      <c r="AI127" s="1" t="s">
        <v>874</v>
      </c>
      <c r="AJ127" s="1" t="s">
        <v>51</v>
      </c>
      <c r="AK127" s="6">
        <v>1</v>
      </c>
      <c r="AL127" s="7">
        <v>3</v>
      </c>
      <c r="AM127" s="7">
        <v>0.2</v>
      </c>
      <c r="AN127" s="7">
        <v>3</v>
      </c>
      <c r="AO127" s="1" t="s">
        <v>58</v>
      </c>
      <c r="AP127" s="7">
        <v>71.94</v>
      </c>
      <c r="AQ127" s="1" t="s">
        <v>53</v>
      </c>
      <c r="AR127" s="1" t="s">
        <v>53</v>
      </c>
      <c r="AS127" s="1" t="s">
        <v>53</v>
      </c>
      <c r="AT127" s="1" t="s">
        <v>53</v>
      </c>
      <c r="AU127" s="1" t="s">
        <v>53</v>
      </c>
      <c r="AV127" s="1" t="s">
        <v>110</v>
      </c>
      <c r="AW127" s="1" t="s">
        <v>105</v>
      </c>
      <c r="AX127" s="1" t="s">
        <v>105</v>
      </c>
      <c r="AY127" s="1" t="s">
        <v>51</v>
      </c>
      <c r="AZ127" s="1" t="s">
        <v>54</v>
      </c>
      <c r="BA127" s="1" t="s">
        <v>875</v>
      </c>
      <c r="BB127" s="1" t="s">
        <v>51</v>
      </c>
      <c r="BC127" s="1" t="s">
        <v>876</v>
      </c>
      <c r="BD127" s="1" t="s">
        <v>106</v>
      </c>
      <c r="BE127" s="1" t="s">
        <v>107</v>
      </c>
      <c r="BF127" s="1" t="s">
        <v>108</v>
      </c>
      <c r="BG127" s="1" t="s">
        <v>55</v>
      </c>
      <c r="BH127" s="1" t="s">
        <v>56</v>
      </c>
      <c r="BI127" s="1" t="s">
        <v>51</v>
      </c>
      <c r="BJ127" s="1" t="s">
        <v>109</v>
      </c>
    </row>
    <row r="128" spans="2:62" x14ac:dyDescent="0.3">
      <c r="B128" s="9">
        <f t="shared" si="38"/>
        <v>124</v>
      </c>
      <c r="C128" s="9" t="str">
        <f t="shared" si="39"/>
        <v>YVR</v>
      </c>
      <c r="D128" s="9" t="str">
        <f t="shared" si="40"/>
        <v>2025-09-23</v>
      </c>
      <c r="E128" s="9" t="str">
        <f t="shared" si="41"/>
        <v>01477597155</v>
      </c>
      <c r="F128" s="9" t="str">
        <f t="shared" si="42"/>
        <v>PUS250157055</v>
      </c>
      <c r="G128" s="9" t="str">
        <f t="shared" si="43"/>
        <v>정정회</v>
      </c>
      <c r="H128" s="2" t="str">
        <f t="shared" si="44"/>
        <v>일반(목록배제,Normal-Manifest Exception)</v>
      </c>
      <c r="I128" s="28">
        <f t="shared" si="45"/>
        <v>37.979999999999997</v>
      </c>
      <c r="J128" s="2" t="str">
        <f t="shared" si="46"/>
        <v>KSC GLOBAL TRADING LTD</v>
      </c>
      <c r="K128" s="9">
        <f t="shared" si="47"/>
        <v>1</v>
      </c>
      <c r="L128" s="21">
        <f t="shared" si="48"/>
        <v>0.5</v>
      </c>
      <c r="M128" s="21">
        <f t="shared" si="49"/>
        <v>0.2</v>
      </c>
      <c r="N128" s="21">
        <f t="shared" si="50"/>
        <v>0.5</v>
      </c>
      <c r="O128" s="21">
        <f t="shared" si="51"/>
        <v>0.5</v>
      </c>
      <c r="P128" s="9" t="str">
        <f t="shared" si="52"/>
        <v>6094373033009</v>
      </c>
      <c r="Q128" s="22">
        <f t="shared" si="53"/>
        <v>6650</v>
      </c>
      <c r="R128" s="27">
        <f>VLOOKUP(H128,MAPPING!$B$3:$D$13,3,0)</f>
        <v>0</v>
      </c>
      <c r="S128" s="26">
        <f t="shared" si="54"/>
        <v>0</v>
      </c>
      <c r="T128" s="27">
        <v>0</v>
      </c>
      <c r="U128" s="27">
        <f>(IF(VLOOKUP(VLOOKUP(AP128,MAPPING!$B$15:$D$20,2,1),MAPPING!$C$15:$E$20,2,0)=7000,0,VLOOKUP(VLOOKUP(AP128,MAPPING!$B$15:$D$20,2,1),MAPPING!$C$15:$E$20,2,0)))</f>
        <v>0</v>
      </c>
      <c r="V128" s="27">
        <f>(K128*VLOOKUP(O128/K128,MAPPING!$B$22:$C$29,2,10))</f>
        <v>0</v>
      </c>
      <c r="W128" s="27">
        <v>0</v>
      </c>
      <c r="X128" s="124">
        <f t="shared" si="55"/>
        <v>0</v>
      </c>
      <c r="Y128" s="122"/>
      <c r="Z128" s="11">
        <f t="shared" si="37"/>
        <v>6650</v>
      </c>
      <c r="AA128" s="95"/>
      <c r="AC128" s="1" t="s">
        <v>518</v>
      </c>
      <c r="AD128" s="1" t="s">
        <v>96</v>
      </c>
      <c r="AE128" s="1" t="s">
        <v>519</v>
      </c>
      <c r="AF128" s="1" t="s">
        <v>877</v>
      </c>
      <c r="AG128" s="1" t="s">
        <v>878</v>
      </c>
      <c r="AH128" s="1" t="s">
        <v>879</v>
      </c>
      <c r="AI128" s="1" t="s">
        <v>880</v>
      </c>
      <c r="AJ128" s="1" t="s">
        <v>51</v>
      </c>
      <c r="AK128" s="6">
        <v>1</v>
      </c>
      <c r="AL128" s="7">
        <v>0.5</v>
      </c>
      <c r="AM128" s="7">
        <v>0.2</v>
      </c>
      <c r="AN128" s="7">
        <v>0.5</v>
      </c>
      <c r="AO128" s="1" t="s">
        <v>58</v>
      </c>
      <c r="AP128" s="7">
        <v>37.979999999999997</v>
      </c>
      <c r="AQ128" s="1" t="s">
        <v>53</v>
      </c>
      <c r="AR128" s="1" t="s">
        <v>53</v>
      </c>
      <c r="AS128" s="1" t="s">
        <v>53</v>
      </c>
      <c r="AT128" s="1" t="s">
        <v>53</v>
      </c>
      <c r="AU128" s="1" t="s">
        <v>53</v>
      </c>
      <c r="AV128" s="1" t="s">
        <v>110</v>
      </c>
      <c r="AW128" s="1" t="s">
        <v>105</v>
      </c>
      <c r="AX128" s="1" t="s">
        <v>105</v>
      </c>
      <c r="AY128" s="1" t="s">
        <v>51</v>
      </c>
      <c r="AZ128" s="1" t="s">
        <v>54</v>
      </c>
      <c r="BA128" s="1" t="s">
        <v>881</v>
      </c>
      <c r="BB128" s="1" t="s">
        <v>51</v>
      </c>
      <c r="BC128" s="1" t="s">
        <v>882</v>
      </c>
      <c r="BD128" s="1" t="s">
        <v>106</v>
      </c>
      <c r="BE128" s="1" t="s">
        <v>107</v>
      </c>
      <c r="BF128" s="1" t="s">
        <v>108</v>
      </c>
      <c r="BG128" s="1" t="s">
        <v>55</v>
      </c>
      <c r="BH128" s="1" t="s">
        <v>56</v>
      </c>
      <c r="BI128" s="1" t="s">
        <v>51</v>
      </c>
      <c r="BJ128" s="1" t="s">
        <v>109</v>
      </c>
    </row>
    <row r="129" spans="2:62" x14ac:dyDescent="0.3">
      <c r="B129" s="9">
        <f t="shared" si="38"/>
        <v>125</v>
      </c>
      <c r="C129" s="9" t="str">
        <f t="shared" si="39"/>
        <v>YVR</v>
      </c>
      <c r="D129" s="9" t="str">
        <f t="shared" si="40"/>
        <v>2025-09-23</v>
      </c>
      <c r="E129" s="9" t="str">
        <f t="shared" si="41"/>
        <v>01477597155</v>
      </c>
      <c r="F129" s="9" t="str">
        <f t="shared" si="42"/>
        <v>PUS250156982</v>
      </c>
      <c r="G129" s="9" t="str">
        <f t="shared" si="43"/>
        <v>김소영</v>
      </c>
      <c r="H129" s="2" t="str">
        <f t="shared" si="44"/>
        <v>일반(목록배제,Normal-Manifest Exception)</v>
      </c>
      <c r="I129" s="28">
        <f t="shared" si="45"/>
        <v>7.96</v>
      </c>
      <c r="J129" s="2" t="str">
        <f t="shared" si="46"/>
        <v>KSC GLOBAL TRADING LTD</v>
      </c>
      <c r="K129" s="9">
        <f t="shared" si="47"/>
        <v>1</v>
      </c>
      <c r="L129" s="21">
        <f t="shared" si="48"/>
        <v>1.5</v>
      </c>
      <c r="M129" s="21">
        <f t="shared" si="49"/>
        <v>0.2</v>
      </c>
      <c r="N129" s="21">
        <f t="shared" si="50"/>
        <v>1.5</v>
      </c>
      <c r="O129" s="21">
        <f t="shared" si="51"/>
        <v>1.5</v>
      </c>
      <c r="P129" s="9" t="str">
        <f t="shared" si="52"/>
        <v>6094373032936</v>
      </c>
      <c r="Q129" s="22">
        <f t="shared" si="53"/>
        <v>10650</v>
      </c>
      <c r="R129" s="27">
        <f>VLOOKUP(H129,MAPPING!$B$3:$D$13,3,0)</f>
        <v>0</v>
      </c>
      <c r="S129" s="26">
        <f t="shared" si="54"/>
        <v>0</v>
      </c>
      <c r="T129" s="27">
        <v>0</v>
      </c>
      <c r="U129" s="27">
        <f>(IF(VLOOKUP(VLOOKUP(AP129,MAPPING!$B$15:$D$20,2,1),MAPPING!$C$15:$E$20,2,0)=7000,0,VLOOKUP(VLOOKUP(AP129,MAPPING!$B$15:$D$20,2,1),MAPPING!$C$15:$E$20,2,0)))</f>
        <v>0</v>
      </c>
      <c r="V129" s="27">
        <f>(K129*VLOOKUP(O129/K129,MAPPING!$B$22:$C$29,2,10))</f>
        <v>0</v>
      </c>
      <c r="W129" s="27">
        <v>0</v>
      </c>
      <c r="X129" s="124">
        <f t="shared" si="55"/>
        <v>0</v>
      </c>
      <c r="Y129" s="122"/>
      <c r="Z129" s="11">
        <f t="shared" si="37"/>
        <v>10650</v>
      </c>
      <c r="AA129" s="95"/>
      <c r="AC129" s="1" t="s">
        <v>518</v>
      </c>
      <c r="AD129" s="1" t="s">
        <v>96</v>
      </c>
      <c r="AE129" s="1" t="s">
        <v>519</v>
      </c>
      <c r="AF129" s="1" t="s">
        <v>883</v>
      </c>
      <c r="AG129" s="1" t="s">
        <v>884</v>
      </c>
      <c r="AH129" s="1" t="s">
        <v>885</v>
      </c>
      <c r="AI129" s="1" t="s">
        <v>886</v>
      </c>
      <c r="AJ129" s="1" t="s">
        <v>51</v>
      </c>
      <c r="AK129" s="6">
        <v>1</v>
      </c>
      <c r="AL129" s="7">
        <v>1.5</v>
      </c>
      <c r="AM129" s="7">
        <v>0.2</v>
      </c>
      <c r="AN129" s="7">
        <v>1.5</v>
      </c>
      <c r="AO129" s="1" t="s">
        <v>58</v>
      </c>
      <c r="AP129" s="7">
        <v>7.96</v>
      </c>
      <c r="AQ129" s="1" t="s">
        <v>53</v>
      </c>
      <c r="AR129" s="1" t="s">
        <v>53</v>
      </c>
      <c r="AS129" s="1" t="s">
        <v>53</v>
      </c>
      <c r="AT129" s="1" t="s">
        <v>53</v>
      </c>
      <c r="AU129" s="1" t="s">
        <v>53</v>
      </c>
      <c r="AV129" s="1" t="s">
        <v>110</v>
      </c>
      <c r="AW129" s="1" t="s">
        <v>105</v>
      </c>
      <c r="AX129" s="1" t="s">
        <v>105</v>
      </c>
      <c r="AY129" s="1" t="s">
        <v>51</v>
      </c>
      <c r="AZ129" s="1" t="s">
        <v>54</v>
      </c>
      <c r="BA129" s="1" t="s">
        <v>887</v>
      </c>
      <c r="BB129" s="1" t="s">
        <v>51</v>
      </c>
      <c r="BC129" s="1" t="s">
        <v>888</v>
      </c>
      <c r="BD129" s="1" t="s">
        <v>106</v>
      </c>
      <c r="BE129" s="1" t="s">
        <v>107</v>
      </c>
      <c r="BF129" s="1" t="s">
        <v>108</v>
      </c>
      <c r="BG129" s="1" t="s">
        <v>55</v>
      </c>
      <c r="BH129" s="1" t="s">
        <v>56</v>
      </c>
      <c r="BI129" s="1" t="s">
        <v>51</v>
      </c>
      <c r="BJ129" s="1" t="s">
        <v>109</v>
      </c>
    </row>
    <row r="130" spans="2:62" x14ac:dyDescent="0.3">
      <c r="B130" s="9">
        <f t="shared" si="38"/>
        <v>126</v>
      </c>
      <c r="C130" s="9" t="str">
        <f t="shared" si="39"/>
        <v>YVR</v>
      </c>
      <c r="D130" s="9" t="str">
        <f t="shared" si="40"/>
        <v>2025-09-23</v>
      </c>
      <c r="E130" s="9" t="str">
        <f t="shared" si="41"/>
        <v>01477597155</v>
      </c>
      <c r="F130" s="9" t="str">
        <f t="shared" si="42"/>
        <v>PUS250156981</v>
      </c>
      <c r="G130" s="9" t="str">
        <f t="shared" si="43"/>
        <v>김미희</v>
      </c>
      <c r="H130" s="2" t="str">
        <f t="shared" si="44"/>
        <v>일반(목록배제,Normal-Manifest Exception)</v>
      </c>
      <c r="I130" s="28">
        <f t="shared" si="45"/>
        <v>41.98</v>
      </c>
      <c r="J130" s="2" t="str">
        <f t="shared" si="46"/>
        <v>KSC GLOBAL TRADING LTD</v>
      </c>
      <c r="K130" s="9">
        <f t="shared" si="47"/>
        <v>1</v>
      </c>
      <c r="L130" s="21">
        <f t="shared" si="48"/>
        <v>1</v>
      </c>
      <c r="M130" s="21">
        <f t="shared" si="49"/>
        <v>0.2</v>
      </c>
      <c r="N130" s="21">
        <f t="shared" si="50"/>
        <v>1</v>
      </c>
      <c r="O130" s="21">
        <f t="shared" si="51"/>
        <v>1</v>
      </c>
      <c r="P130" s="9" t="str">
        <f t="shared" si="52"/>
        <v>6094373032935</v>
      </c>
      <c r="Q130" s="22">
        <f t="shared" si="53"/>
        <v>8650</v>
      </c>
      <c r="R130" s="27">
        <f>VLOOKUP(H130,MAPPING!$B$3:$D$13,3,0)</f>
        <v>0</v>
      </c>
      <c r="S130" s="26">
        <f t="shared" si="54"/>
        <v>0</v>
      </c>
      <c r="T130" s="27">
        <v>0</v>
      </c>
      <c r="U130" s="27">
        <f>(IF(VLOOKUP(VLOOKUP(AP130,MAPPING!$B$15:$D$20,2,1),MAPPING!$C$15:$E$20,2,0)=7000,0,VLOOKUP(VLOOKUP(AP130,MAPPING!$B$15:$D$20,2,1),MAPPING!$C$15:$E$20,2,0)))</f>
        <v>0</v>
      </c>
      <c r="V130" s="27">
        <f>(K130*VLOOKUP(O130/K130,MAPPING!$B$22:$C$29,2,10))</f>
        <v>0</v>
      </c>
      <c r="W130" s="27">
        <v>0</v>
      </c>
      <c r="X130" s="124">
        <f t="shared" si="55"/>
        <v>0</v>
      </c>
      <c r="Y130" s="122"/>
      <c r="Z130" s="11">
        <f t="shared" si="37"/>
        <v>8650</v>
      </c>
      <c r="AA130" s="95"/>
      <c r="AC130" s="1" t="s">
        <v>518</v>
      </c>
      <c r="AD130" s="1" t="s">
        <v>96</v>
      </c>
      <c r="AE130" s="1" t="s">
        <v>519</v>
      </c>
      <c r="AF130" s="1" t="s">
        <v>889</v>
      </c>
      <c r="AG130" s="1" t="s">
        <v>890</v>
      </c>
      <c r="AH130" s="1" t="s">
        <v>891</v>
      </c>
      <c r="AI130" s="1" t="s">
        <v>892</v>
      </c>
      <c r="AJ130" s="1" t="s">
        <v>51</v>
      </c>
      <c r="AK130" s="6">
        <v>1</v>
      </c>
      <c r="AL130" s="7">
        <v>1</v>
      </c>
      <c r="AM130" s="7">
        <v>0.2</v>
      </c>
      <c r="AN130" s="7">
        <v>1</v>
      </c>
      <c r="AO130" s="1" t="s">
        <v>58</v>
      </c>
      <c r="AP130" s="7">
        <v>41.98</v>
      </c>
      <c r="AQ130" s="1" t="s">
        <v>53</v>
      </c>
      <c r="AR130" s="1" t="s">
        <v>53</v>
      </c>
      <c r="AS130" s="1" t="s">
        <v>53</v>
      </c>
      <c r="AT130" s="1" t="s">
        <v>53</v>
      </c>
      <c r="AU130" s="1" t="s">
        <v>53</v>
      </c>
      <c r="AV130" s="1" t="s">
        <v>110</v>
      </c>
      <c r="AW130" s="1" t="s">
        <v>105</v>
      </c>
      <c r="AX130" s="1" t="s">
        <v>105</v>
      </c>
      <c r="AY130" s="1" t="s">
        <v>51</v>
      </c>
      <c r="AZ130" s="1" t="s">
        <v>54</v>
      </c>
      <c r="BA130" s="1" t="s">
        <v>893</v>
      </c>
      <c r="BB130" s="1" t="s">
        <v>51</v>
      </c>
      <c r="BC130" s="1" t="s">
        <v>894</v>
      </c>
      <c r="BD130" s="1" t="s">
        <v>106</v>
      </c>
      <c r="BE130" s="1" t="s">
        <v>107</v>
      </c>
      <c r="BF130" s="1" t="s">
        <v>108</v>
      </c>
      <c r="BG130" s="1" t="s">
        <v>55</v>
      </c>
      <c r="BH130" s="1" t="s">
        <v>56</v>
      </c>
      <c r="BI130" s="1" t="s">
        <v>51</v>
      </c>
      <c r="BJ130" s="1" t="s">
        <v>109</v>
      </c>
    </row>
    <row r="131" spans="2:62" x14ac:dyDescent="0.3">
      <c r="B131" s="9">
        <f t="shared" si="38"/>
        <v>127</v>
      </c>
      <c r="C131" s="9" t="str">
        <f t="shared" si="39"/>
        <v>YVR</v>
      </c>
      <c r="D131" s="9" t="str">
        <f t="shared" si="40"/>
        <v>2025-09-23</v>
      </c>
      <c r="E131" s="9" t="str">
        <f t="shared" si="41"/>
        <v>01477597155</v>
      </c>
      <c r="F131" s="9" t="str">
        <f t="shared" si="42"/>
        <v>PUS250157015</v>
      </c>
      <c r="G131" s="9" t="str">
        <f t="shared" si="43"/>
        <v>송차남</v>
      </c>
      <c r="H131" s="2" t="str">
        <f t="shared" si="44"/>
        <v>일반(목록배제,Normal-Manifest Exception)</v>
      </c>
      <c r="I131" s="28">
        <f t="shared" si="45"/>
        <v>20.9</v>
      </c>
      <c r="J131" s="2" t="str">
        <f t="shared" si="46"/>
        <v>KSC GLOBAL TRADING LTD</v>
      </c>
      <c r="K131" s="9">
        <f t="shared" si="47"/>
        <v>1</v>
      </c>
      <c r="L131" s="21">
        <f t="shared" si="48"/>
        <v>0.5</v>
      </c>
      <c r="M131" s="21">
        <f t="shared" si="49"/>
        <v>0.2</v>
      </c>
      <c r="N131" s="21">
        <f t="shared" si="50"/>
        <v>0.5</v>
      </c>
      <c r="O131" s="21">
        <f t="shared" si="51"/>
        <v>0.5</v>
      </c>
      <c r="P131" s="9" t="str">
        <f t="shared" si="52"/>
        <v>6094373032969</v>
      </c>
      <c r="Q131" s="22">
        <f t="shared" si="53"/>
        <v>6650</v>
      </c>
      <c r="R131" s="27">
        <f>VLOOKUP(H131,MAPPING!$B$3:$D$13,3,0)</f>
        <v>0</v>
      </c>
      <c r="S131" s="26">
        <f t="shared" si="54"/>
        <v>0</v>
      </c>
      <c r="T131" s="27">
        <v>0</v>
      </c>
      <c r="U131" s="27">
        <f>(IF(VLOOKUP(VLOOKUP(AP131,MAPPING!$B$15:$D$20,2,1),MAPPING!$C$15:$E$20,2,0)=7000,0,VLOOKUP(VLOOKUP(AP131,MAPPING!$B$15:$D$20,2,1),MAPPING!$C$15:$E$20,2,0)))</f>
        <v>0</v>
      </c>
      <c r="V131" s="27">
        <f>(K131*VLOOKUP(O131/K131,MAPPING!$B$22:$C$29,2,10))</f>
        <v>0</v>
      </c>
      <c r="W131" s="27">
        <v>0</v>
      </c>
      <c r="X131" s="124">
        <f t="shared" si="55"/>
        <v>0</v>
      </c>
      <c r="Y131" s="122"/>
      <c r="Z131" s="11">
        <f t="shared" si="37"/>
        <v>6650</v>
      </c>
      <c r="AA131" s="95"/>
      <c r="AC131" s="1" t="s">
        <v>518</v>
      </c>
      <c r="AD131" s="1" t="s">
        <v>96</v>
      </c>
      <c r="AE131" s="1" t="s">
        <v>519</v>
      </c>
      <c r="AF131" s="1" t="s">
        <v>895</v>
      </c>
      <c r="AG131" s="1" t="s">
        <v>896</v>
      </c>
      <c r="AH131" s="1" t="s">
        <v>897</v>
      </c>
      <c r="AI131" s="1" t="s">
        <v>898</v>
      </c>
      <c r="AJ131" s="1" t="s">
        <v>51</v>
      </c>
      <c r="AK131" s="6">
        <v>1</v>
      </c>
      <c r="AL131" s="7">
        <v>0.5</v>
      </c>
      <c r="AM131" s="7">
        <v>0.2</v>
      </c>
      <c r="AN131" s="7">
        <v>0.5</v>
      </c>
      <c r="AO131" s="1" t="s">
        <v>58</v>
      </c>
      <c r="AP131" s="7">
        <v>20.9</v>
      </c>
      <c r="AQ131" s="1" t="s">
        <v>53</v>
      </c>
      <c r="AR131" s="1" t="s">
        <v>53</v>
      </c>
      <c r="AS131" s="1" t="s">
        <v>53</v>
      </c>
      <c r="AT131" s="1" t="s">
        <v>53</v>
      </c>
      <c r="AU131" s="1" t="s">
        <v>53</v>
      </c>
      <c r="AV131" s="1" t="s">
        <v>110</v>
      </c>
      <c r="AW131" s="1" t="s">
        <v>105</v>
      </c>
      <c r="AX131" s="1" t="s">
        <v>105</v>
      </c>
      <c r="AY131" s="1" t="s">
        <v>51</v>
      </c>
      <c r="AZ131" s="1" t="s">
        <v>54</v>
      </c>
      <c r="BA131" s="1" t="s">
        <v>899</v>
      </c>
      <c r="BB131" s="1" t="s">
        <v>51</v>
      </c>
      <c r="BC131" s="1" t="s">
        <v>900</v>
      </c>
      <c r="BD131" s="1" t="s">
        <v>106</v>
      </c>
      <c r="BE131" s="1" t="s">
        <v>107</v>
      </c>
      <c r="BF131" s="1" t="s">
        <v>108</v>
      </c>
      <c r="BG131" s="1" t="s">
        <v>55</v>
      </c>
      <c r="BH131" s="1" t="s">
        <v>56</v>
      </c>
      <c r="BI131" s="1" t="s">
        <v>51</v>
      </c>
      <c r="BJ131" s="1" t="s">
        <v>109</v>
      </c>
    </row>
    <row r="132" spans="2:62" x14ac:dyDescent="0.3">
      <c r="B132" s="9">
        <f t="shared" si="38"/>
        <v>128</v>
      </c>
      <c r="C132" s="9" t="str">
        <f t="shared" si="39"/>
        <v>YVR</v>
      </c>
      <c r="D132" s="9" t="str">
        <f t="shared" si="40"/>
        <v>2025-09-23</v>
      </c>
      <c r="E132" s="9" t="str">
        <f t="shared" si="41"/>
        <v>01477597155</v>
      </c>
      <c r="F132" s="9" t="str">
        <f t="shared" si="42"/>
        <v>PUS250157050</v>
      </c>
      <c r="G132" s="9" t="str">
        <f t="shared" si="43"/>
        <v>정병숙</v>
      </c>
      <c r="H132" s="2" t="str">
        <f t="shared" si="44"/>
        <v>일반(목록배제,Normal-Manifest Exception)</v>
      </c>
      <c r="I132" s="28">
        <f t="shared" si="45"/>
        <v>62.7</v>
      </c>
      <c r="J132" s="2" t="str">
        <f t="shared" si="46"/>
        <v>KSC GLOBAL TRADING LTD</v>
      </c>
      <c r="K132" s="9">
        <f t="shared" si="47"/>
        <v>1</v>
      </c>
      <c r="L132" s="21">
        <f t="shared" si="48"/>
        <v>1</v>
      </c>
      <c r="M132" s="21">
        <f t="shared" si="49"/>
        <v>0.2</v>
      </c>
      <c r="N132" s="21">
        <f t="shared" si="50"/>
        <v>1</v>
      </c>
      <c r="O132" s="21">
        <f t="shared" si="51"/>
        <v>1</v>
      </c>
      <c r="P132" s="9" t="str">
        <f t="shared" si="52"/>
        <v>6094373033004</v>
      </c>
      <c r="Q132" s="22">
        <f t="shared" si="53"/>
        <v>8650</v>
      </c>
      <c r="R132" s="27">
        <f>VLOOKUP(H132,MAPPING!$B$3:$D$13,3,0)</f>
        <v>0</v>
      </c>
      <c r="S132" s="26">
        <f t="shared" si="54"/>
        <v>0</v>
      </c>
      <c r="T132" s="27">
        <v>0</v>
      </c>
      <c r="U132" s="27">
        <f>(IF(VLOOKUP(VLOOKUP(AP132,MAPPING!$B$15:$D$20,2,1),MAPPING!$C$15:$E$20,2,0)=7000,0,VLOOKUP(VLOOKUP(AP132,MAPPING!$B$15:$D$20,2,1),MAPPING!$C$15:$E$20,2,0)))</f>
        <v>0</v>
      </c>
      <c r="V132" s="27">
        <f>(K132*VLOOKUP(O132/K132,MAPPING!$B$22:$C$29,2,10))</f>
        <v>0</v>
      </c>
      <c r="W132" s="27">
        <v>0</v>
      </c>
      <c r="X132" s="124">
        <f t="shared" si="55"/>
        <v>0</v>
      </c>
      <c r="Y132" s="122"/>
      <c r="Z132" s="11">
        <f t="shared" si="37"/>
        <v>8650</v>
      </c>
      <c r="AA132" s="95"/>
      <c r="AC132" s="1" t="s">
        <v>518</v>
      </c>
      <c r="AD132" s="1" t="s">
        <v>96</v>
      </c>
      <c r="AE132" s="1" t="s">
        <v>519</v>
      </c>
      <c r="AF132" s="1" t="s">
        <v>901</v>
      </c>
      <c r="AG132" s="1" t="s">
        <v>902</v>
      </c>
      <c r="AH132" s="1" t="s">
        <v>903</v>
      </c>
      <c r="AI132" s="1" t="s">
        <v>904</v>
      </c>
      <c r="AJ132" s="1" t="s">
        <v>51</v>
      </c>
      <c r="AK132" s="6">
        <v>1</v>
      </c>
      <c r="AL132" s="7">
        <v>1</v>
      </c>
      <c r="AM132" s="7">
        <v>0.2</v>
      </c>
      <c r="AN132" s="7">
        <v>1</v>
      </c>
      <c r="AO132" s="1" t="s">
        <v>58</v>
      </c>
      <c r="AP132" s="7">
        <v>62.7</v>
      </c>
      <c r="AQ132" s="1" t="s">
        <v>53</v>
      </c>
      <c r="AR132" s="1" t="s">
        <v>53</v>
      </c>
      <c r="AS132" s="1" t="s">
        <v>53</v>
      </c>
      <c r="AT132" s="1" t="s">
        <v>53</v>
      </c>
      <c r="AU132" s="1" t="s">
        <v>53</v>
      </c>
      <c r="AV132" s="1" t="s">
        <v>110</v>
      </c>
      <c r="AW132" s="1" t="s">
        <v>105</v>
      </c>
      <c r="AX132" s="1" t="s">
        <v>105</v>
      </c>
      <c r="AY132" s="1" t="s">
        <v>51</v>
      </c>
      <c r="AZ132" s="1" t="s">
        <v>54</v>
      </c>
      <c r="BA132" s="1" t="s">
        <v>905</v>
      </c>
      <c r="BB132" s="1" t="s">
        <v>51</v>
      </c>
      <c r="BC132" s="1" t="s">
        <v>906</v>
      </c>
      <c r="BD132" s="1" t="s">
        <v>106</v>
      </c>
      <c r="BE132" s="1" t="s">
        <v>107</v>
      </c>
      <c r="BF132" s="1" t="s">
        <v>108</v>
      </c>
      <c r="BG132" s="1" t="s">
        <v>55</v>
      </c>
      <c r="BH132" s="1" t="s">
        <v>56</v>
      </c>
      <c r="BI132" s="1" t="s">
        <v>51</v>
      </c>
      <c r="BJ132" s="1" t="s">
        <v>109</v>
      </c>
    </row>
    <row r="133" spans="2:62" x14ac:dyDescent="0.3">
      <c r="B133" s="9">
        <f t="shared" si="38"/>
        <v>129</v>
      </c>
      <c r="C133" s="9" t="str">
        <f t="shared" si="39"/>
        <v>YVR</v>
      </c>
      <c r="D133" s="9" t="str">
        <f t="shared" si="40"/>
        <v>2025-09-23</v>
      </c>
      <c r="E133" s="9" t="str">
        <f t="shared" si="41"/>
        <v>01477597155</v>
      </c>
      <c r="F133" s="9" t="str">
        <f t="shared" si="42"/>
        <v>PUS250156975</v>
      </c>
      <c r="G133" s="9" t="str">
        <f t="shared" si="43"/>
        <v>강승아</v>
      </c>
      <c r="H133" s="2" t="str">
        <f t="shared" si="44"/>
        <v>일반(목록배제,Normal-Manifest Exception)</v>
      </c>
      <c r="I133" s="28">
        <f t="shared" si="45"/>
        <v>7.96</v>
      </c>
      <c r="J133" s="2" t="str">
        <f t="shared" si="46"/>
        <v>KSC GLOBAL TRADING LTD</v>
      </c>
      <c r="K133" s="9">
        <f t="shared" si="47"/>
        <v>1</v>
      </c>
      <c r="L133" s="21">
        <f t="shared" si="48"/>
        <v>1.5</v>
      </c>
      <c r="M133" s="21">
        <f t="shared" si="49"/>
        <v>0.2</v>
      </c>
      <c r="N133" s="21">
        <f t="shared" si="50"/>
        <v>1.5</v>
      </c>
      <c r="O133" s="21">
        <f t="shared" si="51"/>
        <v>1.5</v>
      </c>
      <c r="P133" s="9" t="str">
        <f t="shared" si="52"/>
        <v>6094373032929</v>
      </c>
      <c r="Q133" s="22">
        <f t="shared" si="53"/>
        <v>10650</v>
      </c>
      <c r="R133" s="27">
        <f>VLOOKUP(H133,MAPPING!$B$3:$D$13,3,0)</f>
        <v>0</v>
      </c>
      <c r="S133" s="26">
        <f t="shared" si="54"/>
        <v>0</v>
      </c>
      <c r="T133" s="27">
        <v>0</v>
      </c>
      <c r="U133" s="27">
        <f>(IF(VLOOKUP(VLOOKUP(AP133,MAPPING!$B$15:$D$20,2,1),MAPPING!$C$15:$E$20,2,0)=7000,0,VLOOKUP(VLOOKUP(AP133,MAPPING!$B$15:$D$20,2,1),MAPPING!$C$15:$E$20,2,0)))</f>
        <v>0</v>
      </c>
      <c r="V133" s="27">
        <f>(K133*VLOOKUP(O133/K133,MAPPING!$B$22:$C$29,2,10))</f>
        <v>0</v>
      </c>
      <c r="W133" s="27">
        <v>0</v>
      </c>
      <c r="X133" s="124">
        <f t="shared" si="55"/>
        <v>0</v>
      </c>
      <c r="Y133" s="122"/>
      <c r="Z133" s="11">
        <f t="shared" si="37"/>
        <v>10650</v>
      </c>
      <c r="AA133" s="95"/>
      <c r="AC133" s="1" t="s">
        <v>518</v>
      </c>
      <c r="AD133" s="1" t="s">
        <v>96</v>
      </c>
      <c r="AE133" s="1" t="s">
        <v>519</v>
      </c>
      <c r="AF133" s="1" t="s">
        <v>907</v>
      </c>
      <c r="AG133" s="1" t="s">
        <v>908</v>
      </c>
      <c r="AH133" s="1" t="s">
        <v>909</v>
      </c>
      <c r="AI133" s="1" t="s">
        <v>910</v>
      </c>
      <c r="AJ133" s="1" t="s">
        <v>51</v>
      </c>
      <c r="AK133" s="6">
        <v>1</v>
      </c>
      <c r="AL133" s="7">
        <v>1.5</v>
      </c>
      <c r="AM133" s="7">
        <v>0.2</v>
      </c>
      <c r="AN133" s="7">
        <v>1.5</v>
      </c>
      <c r="AO133" s="1" t="s">
        <v>58</v>
      </c>
      <c r="AP133" s="7">
        <v>7.96</v>
      </c>
      <c r="AQ133" s="1" t="s">
        <v>53</v>
      </c>
      <c r="AR133" s="1" t="s">
        <v>53</v>
      </c>
      <c r="AS133" s="1" t="s">
        <v>53</v>
      </c>
      <c r="AT133" s="1" t="s">
        <v>53</v>
      </c>
      <c r="AU133" s="1" t="s">
        <v>53</v>
      </c>
      <c r="AV133" s="1" t="s">
        <v>110</v>
      </c>
      <c r="AW133" s="1" t="s">
        <v>105</v>
      </c>
      <c r="AX133" s="1" t="s">
        <v>105</v>
      </c>
      <c r="AY133" s="1" t="s">
        <v>51</v>
      </c>
      <c r="AZ133" s="1" t="s">
        <v>54</v>
      </c>
      <c r="BA133" s="1" t="s">
        <v>911</v>
      </c>
      <c r="BB133" s="1" t="s">
        <v>51</v>
      </c>
      <c r="BC133" s="1" t="s">
        <v>912</v>
      </c>
      <c r="BD133" s="1" t="s">
        <v>106</v>
      </c>
      <c r="BE133" s="1" t="s">
        <v>107</v>
      </c>
      <c r="BF133" s="1" t="s">
        <v>108</v>
      </c>
      <c r="BG133" s="1" t="s">
        <v>55</v>
      </c>
      <c r="BH133" s="1" t="s">
        <v>56</v>
      </c>
      <c r="BI133" s="1" t="s">
        <v>51</v>
      </c>
      <c r="BJ133" s="1" t="s">
        <v>109</v>
      </c>
    </row>
    <row r="134" spans="2:62" x14ac:dyDescent="0.3">
      <c r="B134" s="9">
        <f t="shared" si="38"/>
        <v>130</v>
      </c>
      <c r="C134" s="9" t="str">
        <f t="shared" si="39"/>
        <v>YVR</v>
      </c>
      <c r="D134" s="9" t="str">
        <f t="shared" si="40"/>
        <v>2025-09-23</v>
      </c>
      <c r="E134" s="9" t="str">
        <f t="shared" si="41"/>
        <v>01477597155</v>
      </c>
      <c r="F134" s="9" t="str">
        <f t="shared" si="42"/>
        <v>PUS250157014</v>
      </c>
      <c r="G134" s="9" t="str">
        <f t="shared" si="43"/>
        <v>송숙자</v>
      </c>
      <c r="H134" s="2" t="str">
        <f t="shared" si="44"/>
        <v>일반(목록배제,Normal-Manifest Exception)</v>
      </c>
      <c r="I134" s="28">
        <f t="shared" si="45"/>
        <v>11.99</v>
      </c>
      <c r="J134" s="2" t="str">
        <f t="shared" si="46"/>
        <v>KSC GLOBAL TRADING LTD</v>
      </c>
      <c r="K134" s="9">
        <f t="shared" si="47"/>
        <v>1</v>
      </c>
      <c r="L134" s="21">
        <f t="shared" si="48"/>
        <v>1.5</v>
      </c>
      <c r="M134" s="21">
        <f t="shared" si="49"/>
        <v>0.2</v>
      </c>
      <c r="N134" s="21">
        <f t="shared" si="50"/>
        <v>1.5</v>
      </c>
      <c r="O134" s="21">
        <f t="shared" si="51"/>
        <v>1.5</v>
      </c>
      <c r="P134" s="9" t="str">
        <f t="shared" si="52"/>
        <v>6094373032968</v>
      </c>
      <c r="Q134" s="22">
        <f t="shared" si="53"/>
        <v>10650</v>
      </c>
      <c r="R134" s="27">
        <f>VLOOKUP(H134,MAPPING!$B$3:$D$13,3,0)</f>
        <v>0</v>
      </c>
      <c r="S134" s="26">
        <f t="shared" si="54"/>
        <v>0</v>
      </c>
      <c r="T134" s="27">
        <v>0</v>
      </c>
      <c r="U134" s="27">
        <f>(IF(VLOOKUP(VLOOKUP(AP134,MAPPING!$B$15:$D$20,2,1),MAPPING!$C$15:$E$20,2,0)=7000,0,VLOOKUP(VLOOKUP(AP134,MAPPING!$B$15:$D$20,2,1),MAPPING!$C$15:$E$20,2,0)))</f>
        <v>0</v>
      </c>
      <c r="V134" s="27">
        <f>(K134*VLOOKUP(O134/K134,MAPPING!$B$22:$C$29,2,10))</f>
        <v>0</v>
      </c>
      <c r="W134" s="27">
        <v>0</v>
      </c>
      <c r="X134" s="124">
        <f t="shared" si="55"/>
        <v>0</v>
      </c>
      <c r="Y134" s="122"/>
      <c r="Z134" s="11">
        <f t="shared" ref="Z134:Z197" si="56">SUM(Q134:Y134)</f>
        <v>10650</v>
      </c>
      <c r="AA134" s="95"/>
      <c r="AC134" s="1" t="s">
        <v>518</v>
      </c>
      <c r="AD134" s="1" t="s">
        <v>96</v>
      </c>
      <c r="AE134" s="1" t="s">
        <v>519</v>
      </c>
      <c r="AF134" s="1" t="s">
        <v>913</v>
      </c>
      <c r="AG134" s="1" t="s">
        <v>914</v>
      </c>
      <c r="AH134" s="1" t="s">
        <v>915</v>
      </c>
      <c r="AI134" s="1" t="s">
        <v>916</v>
      </c>
      <c r="AJ134" s="1" t="s">
        <v>51</v>
      </c>
      <c r="AK134" s="6">
        <v>1</v>
      </c>
      <c r="AL134" s="7">
        <v>1.5</v>
      </c>
      <c r="AM134" s="7">
        <v>0.2</v>
      </c>
      <c r="AN134" s="7">
        <v>1.5</v>
      </c>
      <c r="AO134" s="1" t="s">
        <v>58</v>
      </c>
      <c r="AP134" s="7">
        <v>11.99</v>
      </c>
      <c r="AQ134" s="1" t="s">
        <v>53</v>
      </c>
      <c r="AR134" s="1" t="s">
        <v>53</v>
      </c>
      <c r="AS134" s="1" t="s">
        <v>53</v>
      </c>
      <c r="AT134" s="1" t="s">
        <v>53</v>
      </c>
      <c r="AU134" s="1" t="s">
        <v>53</v>
      </c>
      <c r="AV134" s="1" t="s">
        <v>110</v>
      </c>
      <c r="AW134" s="1" t="s">
        <v>105</v>
      </c>
      <c r="AX134" s="1" t="s">
        <v>105</v>
      </c>
      <c r="AY134" s="1" t="s">
        <v>51</v>
      </c>
      <c r="AZ134" s="1" t="s">
        <v>54</v>
      </c>
      <c r="BA134" s="1" t="s">
        <v>917</v>
      </c>
      <c r="BB134" s="1" t="s">
        <v>51</v>
      </c>
      <c r="BC134" s="1" t="s">
        <v>918</v>
      </c>
      <c r="BD134" s="1" t="s">
        <v>106</v>
      </c>
      <c r="BE134" s="1" t="s">
        <v>107</v>
      </c>
      <c r="BF134" s="1" t="s">
        <v>108</v>
      </c>
      <c r="BG134" s="1" t="s">
        <v>55</v>
      </c>
      <c r="BH134" s="1" t="s">
        <v>56</v>
      </c>
      <c r="BI134" s="1" t="s">
        <v>51</v>
      </c>
      <c r="BJ134" s="1" t="s">
        <v>109</v>
      </c>
    </row>
    <row r="135" spans="2:62" x14ac:dyDescent="0.3">
      <c r="B135" s="9">
        <f t="shared" ref="B135:B198" si="57">B134+1</f>
        <v>131</v>
      </c>
      <c r="C135" s="9" t="str">
        <f t="shared" ref="C135:C198" si="58">AD135</f>
        <v>YVR</v>
      </c>
      <c r="D135" s="9" t="str">
        <f t="shared" ref="D135:D198" si="59">AC135</f>
        <v>2025-09-23</v>
      </c>
      <c r="E135" s="9" t="str">
        <f t="shared" ref="E135:E198" si="60">AE135</f>
        <v>01477597155</v>
      </c>
      <c r="F135" s="9" t="str">
        <f t="shared" ref="F135:F198" si="61">AF135</f>
        <v>PUS250156970</v>
      </c>
      <c r="G135" s="9" t="str">
        <f t="shared" ref="G135:G198" si="62">AG135</f>
        <v>성승용</v>
      </c>
      <c r="H135" s="2" t="str">
        <f t="shared" ref="H135:H198" si="63">AO135</f>
        <v>일반(목록배제,Normal-Manifest Exception)</v>
      </c>
      <c r="I135" s="28">
        <f t="shared" ref="I135:I198" si="64">AP135</f>
        <v>41.8</v>
      </c>
      <c r="J135" s="2" t="str">
        <f t="shared" ref="J135:J198" si="65">AW135</f>
        <v>KSC GLOBAL TRADING LTD</v>
      </c>
      <c r="K135" s="9">
        <f t="shared" ref="K135:K198" si="66">AK135</f>
        <v>1</v>
      </c>
      <c r="L135" s="21">
        <f t="shared" ref="L135:L198" si="67">AL135</f>
        <v>2</v>
      </c>
      <c r="M135" s="21">
        <f t="shared" ref="M135:M198" si="68">AM135</f>
        <v>0.2</v>
      </c>
      <c r="N135" s="21">
        <f t="shared" ref="N135:N198" si="69">AN135</f>
        <v>2</v>
      </c>
      <c r="O135" s="21">
        <f t="shared" ref="O135:O198" si="70">CEILING(N135,0.5)</f>
        <v>2</v>
      </c>
      <c r="P135" s="9" t="str">
        <f t="shared" ref="P135:P198" si="71">BA135</f>
        <v>6094373032924</v>
      </c>
      <c r="Q135" s="22">
        <f t="shared" ref="Q135:Q198" si="72">6650+(O135-0.5)/0.5*2000</f>
        <v>12650</v>
      </c>
      <c r="R135" s="27">
        <f>VLOOKUP(H135,MAPPING!$B$3:$D$13,3,0)</f>
        <v>0</v>
      </c>
      <c r="S135" s="26">
        <f t="shared" ref="S135:S198" si="73">3000*(K135-1)</f>
        <v>0</v>
      </c>
      <c r="T135" s="27">
        <v>0</v>
      </c>
      <c r="U135" s="27">
        <f>(IF(VLOOKUP(VLOOKUP(AP135,MAPPING!$B$15:$D$20,2,1),MAPPING!$C$15:$E$20,2,0)=7000,0,VLOOKUP(VLOOKUP(AP135,MAPPING!$B$15:$D$20,2,1),MAPPING!$C$15:$E$20,2,0)))</f>
        <v>0</v>
      </c>
      <c r="V135" s="27">
        <f>(K135*VLOOKUP(O135/K135,MAPPING!$B$22:$C$29,2,10))</f>
        <v>0</v>
      </c>
      <c r="W135" s="27">
        <v>0</v>
      </c>
      <c r="X135" s="124">
        <f t="shared" ref="X135:Y198" si="74">IF(_xlfn.CEILING.MATH(O135-30,1)&lt;0,0,_xlfn.CEILING.MATH(O135-30,1))*400</f>
        <v>0</v>
      </c>
      <c r="Y135" s="122"/>
      <c r="Z135" s="11">
        <f t="shared" si="56"/>
        <v>12650</v>
      </c>
      <c r="AA135" s="95"/>
      <c r="AC135" s="1" t="s">
        <v>518</v>
      </c>
      <c r="AD135" s="1" t="s">
        <v>96</v>
      </c>
      <c r="AE135" s="1" t="s">
        <v>519</v>
      </c>
      <c r="AF135" s="1" t="s">
        <v>919</v>
      </c>
      <c r="AG135" s="1" t="s">
        <v>920</v>
      </c>
      <c r="AH135" s="1" t="s">
        <v>921</v>
      </c>
      <c r="AI135" s="1" t="s">
        <v>922</v>
      </c>
      <c r="AJ135" s="1" t="s">
        <v>51</v>
      </c>
      <c r="AK135" s="6">
        <v>1</v>
      </c>
      <c r="AL135" s="7">
        <v>2</v>
      </c>
      <c r="AM135" s="7">
        <v>0.2</v>
      </c>
      <c r="AN135" s="7">
        <v>2</v>
      </c>
      <c r="AO135" s="1" t="s">
        <v>58</v>
      </c>
      <c r="AP135" s="7">
        <v>41.8</v>
      </c>
      <c r="AQ135" s="1" t="s">
        <v>53</v>
      </c>
      <c r="AR135" s="1" t="s">
        <v>53</v>
      </c>
      <c r="AS135" s="1" t="s">
        <v>53</v>
      </c>
      <c r="AT135" s="1" t="s">
        <v>53</v>
      </c>
      <c r="AU135" s="1" t="s">
        <v>53</v>
      </c>
      <c r="AV135" s="1" t="s">
        <v>110</v>
      </c>
      <c r="AW135" s="1" t="s">
        <v>105</v>
      </c>
      <c r="AX135" s="1" t="s">
        <v>105</v>
      </c>
      <c r="AY135" s="1" t="s">
        <v>51</v>
      </c>
      <c r="AZ135" s="1" t="s">
        <v>54</v>
      </c>
      <c r="BA135" s="1" t="s">
        <v>923</v>
      </c>
      <c r="BB135" s="1" t="s">
        <v>51</v>
      </c>
      <c r="BC135" s="1" t="s">
        <v>924</v>
      </c>
      <c r="BD135" s="1" t="s">
        <v>106</v>
      </c>
      <c r="BE135" s="1" t="s">
        <v>107</v>
      </c>
      <c r="BF135" s="1" t="s">
        <v>108</v>
      </c>
      <c r="BG135" s="1" t="s">
        <v>55</v>
      </c>
      <c r="BH135" s="1" t="s">
        <v>56</v>
      </c>
      <c r="BI135" s="1" t="s">
        <v>51</v>
      </c>
      <c r="BJ135" s="1" t="s">
        <v>109</v>
      </c>
    </row>
    <row r="136" spans="2:62" x14ac:dyDescent="0.3">
      <c r="B136" s="9">
        <f t="shared" si="57"/>
        <v>132</v>
      </c>
      <c r="C136" s="9" t="str">
        <f t="shared" si="58"/>
        <v>YVR</v>
      </c>
      <c r="D136" s="9" t="str">
        <f t="shared" si="59"/>
        <v>2025-09-23</v>
      </c>
      <c r="E136" s="9" t="str">
        <f t="shared" si="60"/>
        <v>01477597155</v>
      </c>
      <c r="F136" s="9" t="str">
        <f t="shared" si="61"/>
        <v>PUS250157067</v>
      </c>
      <c r="G136" s="9" t="str">
        <f t="shared" si="62"/>
        <v>한미경</v>
      </c>
      <c r="H136" s="2" t="str">
        <f t="shared" si="63"/>
        <v>일반(목록배제,Normal-Manifest Exception)</v>
      </c>
      <c r="I136" s="28">
        <f t="shared" si="64"/>
        <v>11.99</v>
      </c>
      <c r="J136" s="2" t="str">
        <f t="shared" si="65"/>
        <v>KSC GLOBAL TRADING LTD</v>
      </c>
      <c r="K136" s="9">
        <f t="shared" si="66"/>
        <v>1</v>
      </c>
      <c r="L136" s="21">
        <f t="shared" si="67"/>
        <v>0.5</v>
      </c>
      <c r="M136" s="21">
        <f t="shared" si="68"/>
        <v>0.2</v>
      </c>
      <c r="N136" s="21">
        <f t="shared" si="69"/>
        <v>0.5</v>
      </c>
      <c r="O136" s="21">
        <f t="shared" si="70"/>
        <v>0.5</v>
      </c>
      <c r="P136" s="9" t="str">
        <f t="shared" si="71"/>
        <v>6094373033021</v>
      </c>
      <c r="Q136" s="22">
        <f t="shared" si="72"/>
        <v>6650</v>
      </c>
      <c r="R136" s="27">
        <f>VLOOKUP(H136,MAPPING!$B$3:$D$13,3,0)</f>
        <v>0</v>
      </c>
      <c r="S136" s="26">
        <f t="shared" si="73"/>
        <v>0</v>
      </c>
      <c r="T136" s="27">
        <v>0</v>
      </c>
      <c r="U136" s="27">
        <f>(IF(VLOOKUP(VLOOKUP(AP136,MAPPING!$B$15:$D$20,2,1),MAPPING!$C$15:$E$20,2,0)=7000,0,VLOOKUP(VLOOKUP(AP136,MAPPING!$B$15:$D$20,2,1),MAPPING!$C$15:$E$20,2,0)))</f>
        <v>0</v>
      </c>
      <c r="V136" s="27">
        <f>(K136*VLOOKUP(O136/K136,MAPPING!$B$22:$C$29,2,10))</f>
        <v>0</v>
      </c>
      <c r="W136" s="27">
        <v>0</v>
      </c>
      <c r="X136" s="124">
        <f t="shared" si="74"/>
        <v>0</v>
      </c>
      <c r="Y136" s="122"/>
      <c r="Z136" s="11">
        <f t="shared" si="56"/>
        <v>6650</v>
      </c>
      <c r="AA136" s="95"/>
      <c r="AC136" s="1" t="s">
        <v>518</v>
      </c>
      <c r="AD136" s="1" t="s">
        <v>96</v>
      </c>
      <c r="AE136" s="1" t="s">
        <v>519</v>
      </c>
      <c r="AF136" s="1" t="s">
        <v>925</v>
      </c>
      <c r="AG136" s="1" t="s">
        <v>926</v>
      </c>
      <c r="AH136" s="1" t="s">
        <v>927</v>
      </c>
      <c r="AI136" s="1" t="s">
        <v>928</v>
      </c>
      <c r="AJ136" s="1" t="s">
        <v>51</v>
      </c>
      <c r="AK136" s="6">
        <v>1</v>
      </c>
      <c r="AL136" s="7">
        <v>0.5</v>
      </c>
      <c r="AM136" s="7">
        <v>0.2</v>
      </c>
      <c r="AN136" s="7">
        <v>0.5</v>
      </c>
      <c r="AO136" s="1" t="s">
        <v>58</v>
      </c>
      <c r="AP136" s="7">
        <v>11.99</v>
      </c>
      <c r="AQ136" s="1" t="s">
        <v>53</v>
      </c>
      <c r="AR136" s="1" t="s">
        <v>53</v>
      </c>
      <c r="AS136" s="1" t="s">
        <v>53</v>
      </c>
      <c r="AT136" s="1" t="s">
        <v>53</v>
      </c>
      <c r="AU136" s="1" t="s">
        <v>53</v>
      </c>
      <c r="AV136" s="1" t="s">
        <v>110</v>
      </c>
      <c r="AW136" s="1" t="s">
        <v>105</v>
      </c>
      <c r="AX136" s="1" t="s">
        <v>105</v>
      </c>
      <c r="AY136" s="1" t="s">
        <v>51</v>
      </c>
      <c r="AZ136" s="1" t="s">
        <v>54</v>
      </c>
      <c r="BA136" s="1" t="s">
        <v>929</v>
      </c>
      <c r="BB136" s="1" t="s">
        <v>51</v>
      </c>
      <c r="BC136" s="1" t="s">
        <v>930</v>
      </c>
      <c r="BD136" s="1" t="s">
        <v>106</v>
      </c>
      <c r="BE136" s="1" t="s">
        <v>107</v>
      </c>
      <c r="BF136" s="1" t="s">
        <v>108</v>
      </c>
      <c r="BG136" s="1" t="s">
        <v>55</v>
      </c>
      <c r="BH136" s="1" t="s">
        <v>56</v>
      </c>
      <c r="BI136" s="1" t="s">
        <v>51</v>
      </c>
      <c r="BJ136" s="1" t="s">
        <v>109</v>
      </c>
    </row>
    <row r="137" spans="2:62" x14ac:dyDescent="0.3">
      <c r="B137" s="9">
        <f t="shared" si="57"/>
        <v>133</v>
      </c>
      <c r="C137" s="9" t="str">
        <f t="shared" si="58"/>
        <v>YVR</v>
      </c>
      <c r="D137" s="9" t="str">
        <f t="shared" si="59"/>
        <v>2025-09-23</v>
      </c>
      <c r="E137" s="9" t="str">
        <f t="shared" si="60"/>
        <v>01477597155</v>
      </c>
      <c r="F137" s="9" t="str">
        <f t="shared" si="61"/>
        <v>PUS250157021</v>
      </c>
      <c r="G137" s="9" t="str">
        <f t="shared" si="62"/>
        <v>양우진</v>
      </c>
      <c r="H137" s="2" t="str">
        <f t="shared" si="63"/>
        <v>일반(목록배제,Normal-Manifest Exception)</v>
      </c>
      <c r="I137" s="28">
        <f t="shared" si="64"/>
        <v>56.97</v>
      </c>
      <c r="J137" s="2" t="str">
        <f t="shared" si="65"/>
        <v>KSC GLOBAL TRADING LTD</v>
      </c>
      <c r="K137" s="9">
        <f t="shared" si="66"/>
        <v>1</v>
      </c>
      <c r="L137" s="21">
        <f t="shared" si="67"/>
        <v>1</v>
      </c>
      <c r="M137" s="21">
        <f t="shared" si="68"/>
        <v>0.2</v>
      </c>
      <c r="N137" s="21">
        <f t="shared" si="69"/>
        <v>1</v>
      </c>
      <c r="O137" s="21">
        <f t="shared" si="70"/>
        <v>1</v>
      </c>
      <c r="P137" s="9" t="str">
        <f t="shared" si="71"/>
        <v>6094373032975</v>
      </c>
      <c r="Q137" s="22">
        <f t="shared" si="72"/>
        <v>8650</v>
      </c>
      <c r="R137" s="27">
        <f>VLOOKUP(H137,MAPPING!$B$3:$D$13,3,0)</f>
        <v>0</v>
      </c>
      <c r="S137" s="26">
        <f t="shared" si="73"/>
        <v>0</v>
      </c>
      <c r="T137" s="27">
        <v>0</v>
      </c>
      <c r="U137" s="27">
        <f>(IF(VLOOKUP(VLOOKUP(AP137,MAPPING!$B$15:$D$20,2,1),MAPPING!$C$15:$E$20,2,0)=7000,0,VLOOKUP(VLOOKUP(AP137,MAPPING!$B$15:$D$20,2,1),MAPPING!$C$15:$E$20,2,0)))</f>
        <v>0</v>
      </c>
      <c r="V137" s="27">
        <f>(K137*VLOOKUP(O137/K137,MAPPING!$B$22:$C$29,2,10))</f>
        <v>0</v>
      </c>
      <c r="W137" s="27">
        <v>0</v>
      </c>
      <c r="X137" s="124">
        <f t="shared" si="74"/>
        <v>0</v>
      </c>
      <c r="Y137" s="122"/>
      <c r="Z137" s="11">
        <f t="shared" si="56"/>
        <v>8650</v>
      </c>
      <c r="AA137" s="95"/>
      <c r="AC137" s="1" t="s">
        <v>518</v>
      </c>
      <c r="AD137" s="1" t="s">
        <v>96</v>
      </c>
      <c r="AE137" s="1" t="s">
        <v>519</v>
      </c>
      <c r="AF137" s="1" t="s">
        <v>931</v>
      </c>
      <c r="AG137" s="1" t="s">
        <v>932</v>
      </c>
      <c r="AH137" s="1" t="s">
        <v>933</v>
      </c>
      <c r="AI137" s="1" t="s">
        <v>934</v>
      </c>
      <c r="AJ137" s="1" t="s">
        <v>51</v>
      </c>
      <c r="AK137" s="6">
        <v>1</v>
      </c>
      <c r="AL137" s="7">
        <v>1</v>
      </c>
      <c r="AM137" s="7">
        <v>0.2</v>
      </c>
      <c r="AN137" s="7">
        <v>1</v>
      </c>
      <c r="AO137" s="1" t="s">
        <v>58</v>
      </c>
      <c r="AP137" s="7">
        <v>56.97</v>
      </c>
      <c r="AQ137" s="1" t="s">
        <v>53</v>
      </c>
      <c r="AR137" s="1" t="s">
        <v>53</v>
      </c>
      <c r="AS137" s="1" t="s">
        <v>53</v>
      </c>
      <c r="AT137" s="1" t="s">
        <v>53</v>
      </c>
      <c r="AU137" s="1" t="s">
        <v>53</v>
      </c>
      <c r="AV137" s="1" t="s">
        <v>110</v>
      </c>
      <c r="AW137" s="1" t="s">
        <v>105</v>
      </c>
      <c r="AX137" s="1" t="s">
        <v>105</v>
      </c>
      <c r="AY137" s="1" t="s">
        <v>51</v>
      </c>
      <c r="AZ137" s="1" t="s">
        <v>54</v>
      </c>
      <c r="BA137" s="1" t="s">
        <v>935</v>
      </c>
      <c r="BB137" s="1" t="s">
        <v>51</v>
      </c>
      <c r="BC137" s="1" t="s">
        <v>936</v>
      </c>
      <c r="BD137" s="1" t="s">
        <v>106</v>
      </c>
      <c r="BE137" s="1" t="s">
        <v>107</v>
      </c>
      <c r="BF137" s="1" t="s">
        <v>108</v>
      </c>
      <c r="BG137" s="1" t="s">
        <v>55</v>
      </c>
      <c r="BH137" s="1" t="s">
        <v>56</v>
      </c>
      <c r="BI137" s="1" t="s">
        <v>51</v>
      </c>
      <c r="BJ137" s="1" t="s">
        <v>109</v>
      </c>
    </row>
    <row r="138" spans="2:62" x14ac:dyDescent="0.3">
      <c r="B138" s="9">
        <f t="shared" si="57"/>
        <v>134</v>
      </c>
      <c r="C138" s="9" t="str">
        <f t="shared" si="58"/>
        <v>YVR</v>
      </c>
      <c r="D138" s="9" t="str">
        <f t="shared" si="59"/>
        <v>2025-09-23</v>
      </c>
      <c r="E138" s="9" t="str">
        <f t="shared" si="60"/>
        <v>01477597155</v>
      </c>
      <c r="F138" s="9" t="str">
        <f t="shared" si="61"/>
        <v>PUS250156985</v>
      </c>
      <c r="G138" s="9" t="str">
        <f t="shared" si="62"/>
        <v>김용현</v>
      </c>
      <c r="H138" s="2" t="str">
        <f t="shared" si="63"/>
        <v>일반(목록배제,Normal-Manifest Exception)</v>
      </c>
      <c r="I138" s="28">
        <f t="shared" si="64"/>
        <v>20.9</v>
      </c>
      <c r="J138" s="2" t="str">
        <f t="shared" si="65"/>
        <v>KSC GLOBAL TRADING LTD</v>
      </c>
      <c r="K138" s="9">
        <f t="shared" si="66"/>
        <v>1</v>
      </c>
      <c r="L138" s="21">
        <f t="shared" si="67"/>
        <v>0.5</v>
      </c>
      <c r="M138" s="21">
        <f t="shared" si="68"/>
        <v>0.2</v>
      </c>
      <c r="N138" s="21">
        <f t="shared" si="69"/>
        <v>0.5</v>
      </c>
      <c r="O138" s="21">
        <f t="shared" si="70"/>
        <v>0.5</v>
      </c>
      <c r="P138" s="9" t="str">
        <f t="shared" si="71"/>
        <v>6094373032939</v>
      </c>
      <c r="Q138" s="22">
        <f t="shared" si="72"/>
        <v>6650</v>
      </c>
      <c r="R138" s="27">
        <f>VLOOKUP(H138,MAPPING!$B$3:$D$13,3,0)</f>
        <v>0</v>
      </c>
      <c r="S138" s="26">
        <f t="shared" si="73"/>
        <v>0</v>
      </c>
      <c r="T138" s="27">
        <v>0</v>
      </c>
      <c r="U138" s="27">
        <f>(IF(VLOOKUP(VLOOKUP(AP138,MAPPING!$B$15:$D$20,2,1),MAPPING!$C$15:$E$20,2,0)=7000,0,VLOOKUP(VLOOKUP(AP138,MAPPING!$B$15:$D$20,2,1),MAPPING!$C$15:$E$20,2,0)))</f>
        <v>0</v>
      </c>
      <c r="V138" s="27">
        <f>(K138*VLOOKUP(O138/K138,MAPPING!$B$22:$C$29,2,10))</f>
        <v>0</v>
      </c>
      <c r="W138" s="27">
        <v>0</v>
      </c>
      <c r="X138" s="124">
        <f t="shared" si="74"/>
        <v>0</v>
      </c>
      <c r="Y138" s="122"/>
      <c r="Z138" s="11">
        <f t="shared" si="56"/>
        <v>6650</v>
      </c>
      <c r="AA138" s="95"/>
      <c r="AC138" s="1" t="s">
        <v>518</v>
      </c>
      <c r="AD138" s="1" t="s">
        <v>96</v>
      </c>
      <c r="AE138" s="1" t="s">
        <v>519</v>
      </c>
      <c r="AF138" s="1" t="s">
        <v>937</v>
      </c>
      <c r="AG138" s="1" t="s">
        <v>938</v>
      </c>
      <c r="AH138" s="1" t="s">
        <v>939</v>
      </c>
      <c r="AI138" s="1" t="s">
        <v>940</v>
      </c>
      <c r="AJ138" s="1" t="s">
        <v>51</v>
      </c>
      <c r="AK138" s="6">
        <v>1</v>
      </c>
      <c r="AL138" s="7">
        <v>0.5</v>
      </c>
      <c r="AM138" s="7">
        <v>0.2</v>
      </c>
      <c r="AN138" s="7">
        <v>0.5</v>
      </c>
      <c r="AO138" s="1" t="s">
        <v>58</v>
      </c>
      <c r="AP138" s="7">
        <v>20.9</v>
      </c>
      <c r="AQ138" s="1" t="s">
        <v>53</v>
      </c>
      <c r="AR138" s="1" t="s">
        <v>53</v>
      </c>
      <c r="AS138" s="1" t="s">
        <v>53</v>
      </c>
      <c r="AT138" s="1" t="s">
        <v>53</v>
      </c>
      <c r="AU138" s="1" t="s">
        <v>53</v>
      </c>
      <c r="AV138" s="1" t="s">
        <v>110</v>
      </c>
      <c r="AW138" s="1" t="s">
        <v>105</v>
      </c>
      <c r="AX138" s="1" t="s">
        <v>105</v>
      </c>
      <c r="AY138" s="1" t="s">
        <v>51</v>
      </c>
      <c r="AZ138" s="1" t="s">
        <v>54</v>
      </c>
      <c r="BA138" s="1" t="s">
        <v>941</v>
      </c>
      <c r="BB138" s="1" t="s">
        <v>51</v>
      </c>
      <c r="BC138" s="1" t="s">
        <v>942</v>
      </c>
      <c r="BD138" s="1" t="s">
        <v>106</v>
      </c>
      <c r="BE138" s="1" t="s">
        <v>107</v>
      </c>
      <c r="BF138" s="1" t="s">
        <v>108</v>
      </c>
      <c r="BG138" s="1" t="s">
        <v>55</v>
      </c>
      <c r="BH138" s="1" t="s">
        <v>56</v>
      </c>
      <c r="BI138" s="1" t="s">
        <v>51</v>
      </c>
      <c r="BJ138" s="1" t="s">
        <v>109</v>
      </c>
    </row>
    <row r="139" spans="2:62" x14ac:dyDescent="0.3">
      <c r="B139" s="9">
        <f t="shared" si="57"/>
        <v>135</v>
      </c>
      <c r="C139" s="9" t="str">
        <f t="shared" si="58"/>
        <v>YVR</v>
      </c>
      <c r="D139" s="9" t="str">
        <f t="shared" si="59"/>
        <v>2025-09-23</v>
      </c>
      <c r="E139" s="9" t="str">
        <f t="shared" si="60"/>
        <v>01477597155</v>
      </c>
      <c r="F139" s="9" t="str">
        <f t="shared" si="61"/>
        <v>PUS250157072</v>
      </c>
      <c r="G139" s="9" t="str">
        <f t="shared" si="62"/>
        <v>이혜진</v>
      </c>
      <c r="H139" s="2" t="str">
        <f t="shared" si="63"/>
        <v>일반(목록배제,Normal-Manifest Exception)</v>
      </c>
      <c r="I139" s="28">
        <f t="shared" si="64"/>
        <v>41.98</v>
      </c>
      <c r="J139" s="2" t="str">
        <f t="shared" si="65"/>
        <v>KSC GLOBAL TRADING LTD</v>
      </c>
      <c r="K139" s="9">
        <f t="shared" si="66"/>
        <v>1</v>
      </c>
      <c r="L139" s="21">
        <f t="shared" si="67"/>
        <v>1</v>
      </c>
      <c r="M139" s="21">
        <f t="shared" si="68"/>
        <v>0.2</v>
      </c>
      <c r="N139" s="21">
        <f t="shared" si="69"/>
        <v>1</v>
      </c>
      <c r="O139" s="21">
        <f t="shared" si="70"/>
        <v>1</v>
      </c>
      <c r="P139" s="9" t="str">
        <f t="shared" si="71"/>
        <v>6094373033216</v>
      </c>
      <c r="Q139" s="22">
        <f t="shared" si="72"/>
        <v>8650</v>
      </c>
      <c r="R139" s="27">
        <f>VLOOKUP(H139,MAPPING!$B$3:$D$13,3,0)</f>
        <v>0</v>
      </c>
      <c r="S139" s="26">
        <f t="shared" si="73"/>
        <v>0</v>
      </c>
      <c r="T139" s="27">
        <v>0</v>
      </c>
      <c r="U139" s="27">
        <f>(IF(VLOOKUP(VLOOKUP(AP139,MAPPING!$B$15:$D$20,2,1),MAPPING!$C$15:$E$20,2,0)=7000,0,VLOOKUP(VLOOKUP(AP139,MAPPING!$B$15:$D$20,2,1),MAPPING!$C$15:$E$20,2,0)))</f>
        <v>0</v>
      </c>
      <c r="V139" s="27">
        <f>(K139*VLOOKUP(O139/K139,MAPPING!$B$22:$C$29,2,10))</f>
        <v>0</v>
      </c>
      <c r="W139" s="27">
        <v>0</v>
      </c>
      <c r="X139" s="124">
        <f t="shared" si="74"/>
        <v>0</v>
      </c>
      <c r="Y139" s="122"/>
      <c r="Z139" s="11">
        <f t="shared" si="56"/>
        <v>8650</v>
      </c>
      <c r="AA139" s="95"/>
      <c r="AC139" s="1" t="s">
        <v>518</v>
      </c>
      <c r="AD139" s="1" t="s">
        <v>96</v>
      </c>
      <c r="AE139" s="1" t="s">
        <v>519</v>
      </c>
      <c r="AF139" s="1" t="s">
        <v>943</v>
      </c>
      <c r="AG139" s="1" t="s">
        <v>944</v>
      </c>
      <c r="AH139" s="1" t="s">
        <v>945</v>
      </c>
      <c r="AI139" s="1" t="s">
        <v>946</v>
      </c>
      <c r="AJ139" s="1" t="s">
        <v>51</v>
      </c>
      <c r="AK139" s="6">
        <v>1</v>
      </c>
      <c r="AL139" s="7">
        <v>1</v>
      </c>
      <c r="AM139" s="7">
        <v>0.2</v>
      </c>
      <c r="AN139" s="7">
        <v>1</v>
      </c>
      <c r="AO139" s="1" t="s">
        <v>58</v>
      </c>
      <c r="AP139" s="7">
        <v>41.98</v>
      </c>
      <c r="AQ139" s="1" t="s">
        <v>53</v>
      </c>
      <c r="AR139" s="1" t="s">
        <v>53</v>
      </c>
      <c r="AS139" s="1" t="s">
        <v>53</v>
      </c>
      <c r="AT139" s="1" t="s">
        <v>53</v>
      </c>
      <c r="AU139" s="1" t="s">
        <v>53</v>
      </c>
      <c r="AV139" s="1" t="s">
        <v>110</v>
      </c>
      <c r="AW139" s="1" t="s">
        <v>105</v>
      </c>
      <c r="AX139" s="1" t="s">
        <v>105</v>
      </c>
      <c r="AY139" s="1" t="s">
        <v>51</v>
      </c>
      <c r="AZ139" s="1" t="s">
        <v>54</v>
      </c>
      <c r="BA139" s="1" t="s">
        <v>947</v>
      </c>
      <c r="BB139" s="1" t="s">
        <v>51</v>
      </c>
      <c r="BC139" s="1" t="s">
        <v>948</v>
      </c>
      <c r="BD139" s="1" t="s">
        <v>106</v>
      </c>
      <c r="BE139" s="1" t="s">
        <v>107</v>
      </c>
      <c r="BF139" s="1" t="s">
        <v>108</v>
      </c>
      <c r="BG139" s="1" t="s">
        <v>55</v>
      </c>
      <c r="BH139" s="1" t="s">
        <v>56</v>
      </c>
      <c r="BI139" s="1" t="s">
        <v>51</v>
      </c>
      <c r="BJ139" s="1" t="s">
        <v>109</v>
      </c>
    </row>
    <row r="140" spans="2:62" x14ac:dyDescent="0.3">
      <c r="B140" s="9">
        <f t="shared" si="57"/>
        <v>136</v>
      </c>
      <c r="C140" s="9" t="str">
        <f t="shared" si="58"/>
        <v>YVR</v>
      </c>
      <c r="D140" s="9" t="str">
        <f t="shared" si="59"/>
        <v>2025-09-23</v>
      </c>
      <c r="E140" s="9" t="str">
        <f t="shared" si="60"/>
        <v>01477597155</v>
      </c>
      <c r="F140" s="9" t="str">
        <f t="shared" si="61"/>
        <v>PUS250157056</v>
      </c>
      <c r="G140" s="9" t="str">
        <f t="shared" si="62"/>
        <v>조영은</v>
      </c>
      <c r="H140" s="2" t="str">
        <f t="shared" si="63"/>
        <v>일반(목록배제,Normal-Manifest Exception)</v>
      </c>
      <c r="I140" s="28">
        <f t="shared" si="64"/>
        <v>8.9700000000000006</v>
      </c>
      <c r="J140" s="2" t="str">
        <f t="shared" si="65"/>
        <v>KSC GLOBAL TRADING LTD</v>
      </c>
      <c r="K140" s="9">
        <f t="shared" si="66"/>
        <v>1</v>
      </c>
      <c r="L140" s="21">
        <f t="shared" si="67"/>
        <v>1</v>
      </c>
      <c r="M140" s="21">
        <f t="shared" si="68"/>
        <v>0.2</v>
      </c>
      <c r="N140" s="21">
        <f t="shared" si="69"/>
        <v>1</v>
      </c>
      <c r="O140" s="21">
        <f t="shared" si="70"/>
        <v>1</v>
      </c>
      <c r="P140" s="9" t="str">
        <f t="shared" si="71"/>
        <v>6094373033010</v>
      </c>
      <c r="Q140" s="22">
        <f t="shared" si="72"/>
        <v>8650</v>
      </c>
      <c r="R140" s="27">
        <f>VLOOKUP(H140,MAPPING!$B$3:$D$13,3,0)</f>
        <v>0</v>
      </c>
      <c r="S140" s="26">
        <f t="shared" si="73"/>
        <v>0</v>
      </c>
      <c r="T140" s="27">
        <v>0</v>
      </c>
      <c r="U140" s="27">
        <f>(IF(VLOOKUP(VLOOKUP(AP140,MAPPING!$B$15:$D$20,2,1),MAPPING!$C$15:$E$20,2,0)=7000,0,VLOOKUP(VLOOKUP(AP140,MAPPING!$B$15:$D$20,2,1),MAPPING!$C$15:$E$20,2,0)))</f>
        <v>0</v>
      </c>
      <c r="V140" s="27">
        <f>(K140*VLOOKUP(O140/K140,MAPPING!$B$22:$C$29,2,10))</f>
        <v>0</v>
      </c>
      <c r="W140" s="27">
        <v>0</v>
      </c>
      <c r="X140" s="124">
        <f t="shared" si="74"/>
        <v>0</v>
      </c>
      <c r="Y140" s="122"/>
      <c r="Z140" s="11">
        <f t="shared" si="56"/>
        <v>8650</v>
      </c>
      <c r="AA140" s="95"/>
      <c r="AC140" s="1" t="s">
        <v>518</v>
      </c>
      <c r="AD140" s="1" t="s">
        <v>96</v>
      </c>
      <c r="AE140" s="1" t="s">
        <v>519</v>
      </c>
      <c r="AF140" s="1" t="s">
        <v>949</v>
      </c>
      <c r="AG140" s="1" t="s">
        <v>950</v>
      </c>
      <c r="AH140" s="1" t="s">
        <v>951</v>
      </c>
      <c r="AI140" s="1" t="s">
        <v>952</v>
      </c>
      <c r="AJ140" s="1" t="s">
        <v>51</v>
      </c>
      <c r="AK140" s="6">
        <v>1</v>
      </c>
      <c r="AL140" s="7">
        <v>1</v>
      </c>
      <c r="AM140" s="7">
        <v>0.2</v>
      </c>
      <c r="AN140" s="7">
        <v>1</v>
      </c>
      <c r="AO140" s="1" t="s">
        <v>58</v>
      </c>
      <c r="AP140" s="7">
        <v>8.9700000000000006</v>
      </c>
      <c r="AQ140" s="1" t="s">
        <v>53</v>
      </c>
      <c r="AR140" s="1" t="s">
        <v>53</v>
      </c>
      <c r="AS140" s="1" t="s">
        <v>53</v>
      </c>
      <c r="AT140" s="1" t="s">
        <v>53</v>
      </c>
      <c r="AU140" s="1" t="s">
        <v>53</v>
      </c>
      <c r="AV140" s="1" t="s">
        <v>110</v>
      </c>
      <c r="AW140" s="1" t="s">
        <v>105</v>
      </c>
      <c r="AX140" s="1" t="s">
        <v>105</v>
      </c>
      <c r="AY140" s="1" t="s">
        <v>51</v>
      </c>
      <c r="AZ140" s="1" t="s">
        <v>54</v>
      </c>
      <c r="BA140" s="1" t="s">
        <v>953</v>
      </c>
      <c r="BB140" s="1" t="s">
        <v>51</v>
      </c>
      <c r="BC140" s="1" t="s">
        <v>954</v>
      </c>
      <c r="BD140" s="1" t="s">
        <v>106</v>
      </c>
      <c r="BE140" s="1" t="s">
        <v>107</v>
      </c>
      <c r="BF140" s="1" t="s">
        <v>108</v>
      </c>
      <c r="BG140" s="1" t="s">
        <v>55</v>
      </c>
      <c r="BH140" s="1" t="s">
        <v>56</v>
      </c>
      <c r="BI140" s="1" t="s">
        <v>51</v>
      </c>
      <c r="BJ140" s="1" t="s">
        <v>109</v>
      </c>
    </row>
    <row r="141" spans="2:62" x14ac:dyDescent="0.3">
      <c r="B141" s="9">
        <f t="shared" si="57"/>
        <v>137</v>
      </c>
      <c r="C141" s="9" t="str">
        <f t="shared" si="58"/>
        <v>YVR</v>
      </c>
      <c r="D141" s="9" t="str">
        <f t="shared" si="59"/>
        <v>2025-09-23</v>
      </c>
      <c r="E141" s="9" t="str">
        <f t="shared" si="60"/>
        <v>01477597155</v>
      </c>
      <c r="F141" s="9" t="str">
        <f t="shared" si="61"/>
        <v>PUS250157065</v>
      </c>
      <c r="G141" s="9" t="str">
        <f t="shared" si="62"/>
        <v>최정민</v>
      </c>
      <c r="H141" s="2" t="str">
        <f t="shared" si="63"/>
        <v>일반(목록배제,Normal-Manifest Exception)</v>
      </c>
      <c r="I141" s="28">
        <f t="shared" si="64"/>
        <v>51.98</v>
      </c>
      <c r="J141" s="2" t="str">
        <f t="shared" si="65"/>
        <v>KSC GLOBAL TRADING LTD</v>
      </c>
      <c r="K141" s="9">
        <f t="shared" si="66"/>
        <v>1</v>
      </c>
      <c r="L141" s="21">
        <f t="shared" si="67"/>
        <v>0.5</v>
      </c>
      <c r="M141" s="21">
        <f t="shared" si="68"/>
        <v>0.2</v>
      </c>
      <c r="N141" s="21">
        <f t="shared" si="69"/>
        <v>0.5</v>
      </c>
      <c r="O141" s="21">
        <f t="shared" si="70"/>
        <v>0.5</v>
      </c>
      <c r="P141" s="9" t="str">
        <f t="shared" si="71"/>
        <v>6094373033019</v>
      </c>
      <c r="Q141" s="22">
        <f t="shared" si="72"/>
        <v>6650</v>
      </c>
      <c r="R141" s="27">
        <f>VLOOKUP(H141,MAPPING!$B$3:$D$13,3,0)</f>
        <v>0</v>
      </c>
      <c r="S141" s="26">
        <f t="shared" si="73"/>
        <v>0</v>
      </c>
      <c r="T141" s="27">
        <v>0</v>
      </c>
      <c r="U141" s="27">
        <f>(IF(VLOOKUP(VLOOKUP(AP141,MAPPING!$B$15:$D$20,2,1),MAPPING!$C$15:$E$20,2,0)=7000,0,VLOOKUP(VLOOKUP(AP141,MAPPING!$B$15:$D$20,2,1),MAPPING!$C$15:$E$20,2,0)))</f>
        <v>0</v>
      </c>
      <c r="V141" s="27">
        <f>(K141*VLOOKUP(O141/K141,MAPPING!$B$22:$C$29,2,10))</f>
        <v>0</v>
      </c>
      <c r="W141" s="27">
        <v>0</v>
      </c>
      <c r="X141" s="124">
        <f t="shared" si="74"/>
        <v>0</v>
      </c>
      <c r="Y141" s="122"/>
      <c r="Z141" s="11">
        <f t="shared" si="56"/>
        <v>6650</v>
      </c>
      <c r="AA141" s="95"/>
      <c r="AC141" s="1" t="s">
        <v>518</v>
      </c>
      <c r="AD141" s="1" t="s">
        <v>96</v>
      </c>
      <c r="AE141" s="1" t="s">
        <v>519</v>
      </c>
      <c r="AF141" s="1" t="s">
        <v>955</v>
      </c>
      <c r="AG141" s="1" t="s">
        <v>956</v>
      </c>
      <c r="AH141" s="1" t="s">
        <v>957</v>
      </c>
      <c r="AI141" s="1" t="s">
        <v>958</v>
      </c>
      <c r="AJ141" s="1" t="s">
        <v>51</v>
      </c>
      <c r="AK141" s="6">
        <v>1</v>
      </c>
      <c r="AL141" s="7">
        <v>0.5</v>
      </c>
      <c r="AM141" s="7">
        <v>0.2</v>
      </c>
      <c r="AN141" s="7">
        <v>0.5</v>
      </c>
      <c r="AO141" s="1" t="s">
        <v>58</v>
      </c>
      <c r="AP141" s="7">
        <v>51.98</v>
      </c>
      <c r="AQ141" s="1" t="s">
        <v>53</v>
      </c>
      <c r="AR141" s="1" t="s">
        <v>53</v>
      </c>
      <c r="AS141" s="1" t="s">
        <v>53</v>
      </c>
      <c r="AT141" s="1" t="s">
        <v>53</v>
      </c>
      <c r="AU141" s="1" t="s">
        <v>53</v>
      </c>
      <c r="AV141" s="1" t="s">
        <v>110</v>
      </c>
      <c r="AW141" s="1" t="s">
        <v>105</v>
      </c>
      <c r="AX141" s="1" t="s">
        <v>105</v>
      </c>
      <c r="AY141" s="1" t="s">
        <v>51</v>
      </c>
      <c r="AZ141" s="1" t="s">
        <v>54</v>
      </c>
      <c r="BA141" s="1" t="s">
        <v>959</v>
      </c>
      <c r="BB141" s="1" t="s">
        <v>51</v>
      </c>
      <c r="BC141" s="1" t="s">
        <v>960</v>
      </c>
      <c r="BD141" s="1" t="s">
        <v>106</v>
      </c>
      <c r="BE141" s="1" t="s">
        <v>107</v>
      </c>
      <c r="BF141" s="1" t="s">
        <v>108</v>
      </c>
      <c r="BG141" s="1" t="s">
        <v>55</v>
      </c>
      <c r="BH141" s="1" t="s">
        <v>56</v>
      </c>
      <c r="BI141" s="1" t="s">
        <v>51</v>
      </c>
      <c r="BJ141" s="1" t="s">
        <v>109</v>
      </c>
    </row>
    <row r="142" spans="2:62" x14ac:dyDescent="0.3">
      <c r="B142" s="9">
        <f t="shared" si="57"/>
        <v>138</v>
      </c>
      <c r="C142" s="9" t="str">
        <f t="shared" si="58"/>
        <v>YVR</v>
      </c>
      <c r="D142" s="9" t="str">
        <f t="shared" si="59"/>
        <v>2025-09-23</v>
      </c>
      <c r="E142" s="9" t="str">
        <f t="shared" si="60"/>
        <v>01477597155</v>
      </c>
      <c r="F142" s="9" t="str">
        <f t="shared" si="61"/>
        <v>PUS250156996</v>
      </c>
      <c r="G142" s="9" t="str">
        <f t="shared" si="62"/>
        <v>김희아</v>
      </c>
      <c r="H142" s="2" t="str">
        <f t="shared" si="63"/>
        <v>일반(목록배제,Normal-Manifest Exception)</v>
      </c>
      <c r="I142" s="28">
        <f t="shared" si="64"/>
        <v>59.95</v>
      </c>
      <c r="J142" s="2" t="str">
        <f t="shared" si="65"/>
        <v>KSC GLOBAL TRADING LTD</v>
      </c>
      <c r="K142" s="9">
        <f t="shared" si="66"/>
        <v>1</v>
      </c>
      <c r="L142" s="21">
        <f t="shared" si="67"/>
        <v>5.5</v>
      </c>
      <c r="M142" s="21">
        <f t="shared" si="68"/>
        <v>0.2</v>
      </c>
      <c r="N142" s="21">
        <f t="shared" si="69"/>
        <v>5.5</v>
      </c>
      <c r="O142" s="21">
        <f t="shared" si="70"/>
        <v>5.5</v>
      </c>
      <c r="P142" s="9" t="str">
        <f t="shared" si="71"/>
        <v>6094373032950</v>
      </c>
      <c r="Q142" s="22">
        <f t="shared" si="72"/>
        <v>26650</v>
      </c>
      <c r="R142" s="27">
        <f>VLOOKUP(H142,MAPPING!$B$3:$D$13,3,0)</f>
        <v>0</v>
      </c>
      <c r="S142" s="26">
        <f t="shared" si="73"/>
        <v>0</v>
      </c>
      <c r="T142" s="27">
        <v>0</v>
      </c>
      <c r="U142" s="27">
        <f>(IF(VLOOKUP(VLOOKUP(AP142,MAPPING!$B$15:$D$20,2,1),MAPPING!$C$15:$E$20,2,0)=7000,0,VLOOKUP(VLOOKUP(AP142,MAPPING!$B$15:$D$20,2,1),MAPPING!$C$15:$E$20,2,0)))</f>
        <v>0</v>
      </c>
      <c r="V142" s="27">
        <f>(K142*VLOOKUP(O142/K142,MAPPING!$B$22:$C$29,2,10))</f>
        <v>1200</v>
      </c>
      <c r="W142" s="27">
        <v>0</v>
      </c>
      <c r="X142" s="124">
        <f t="shared" si="74"/>
        <v>0</v>
      </c>
      <c r="Y142" s="122"/>
      <c r="Z142" s="11">
        <f t="shared" si="56"/>
        <v>27850</v>
      </c>
      <c r="AA142" s="95"/>
      <c r="AC142" s="1" t="s">
        <v>518</v>
      </c>
      <c r="AD142" s="1" t="s">
        <v>96</v>
      </c>
      <c r="AE142" s="1" t="s">
        <v>519</v>
      </c>
      <c r="AF142" s="1" t="s">
        <v>961</v>
      </c>
      <c r="AG142" s="1" t="s">
        <v>962</v>
      </c>
      <c r="AH142" s="1" t="s">
        <v>963</v>
      </c>
      <c r="AI142" s="1" t="s">
        <v>964</v>
      </c>
      <c r="AJ142" s="1" t="s">
        <v>51</v>
      </c>
      <c r="AK142" s="6">
        <v>1</v>
      </c>
      <c r="AL142" s="7">
        <v>5.5</v>
      </c>
      <c r="AM142" s="7">
        <v>0.2</v>
      </c>
      <c r="AN142" s="7">
        <v>5.5</v>
      </c>
      <c r="AO142" s="1" t="s">
        <v>58</v>
      </c>
      <c r="AP142" s="7">
        <v>59.95</v>
      </c>
      <c r="AQ142" s="1" t="s">
        <v>53</v>
      </c>
      <c r="AR142" s="1" t="s">
        <v>53</v>
      </c>
      <c r="AS142" s="1" t="s">
        <v>53</v>
      </c>
      <c r="AT142" s="1" t="s">
        <v>53</v>
      </c>
      <c r="AU142" s="1" t="s">
        <v>53</v>
      </c>
      <c r="AV142" s="1" t="s">
        <v>110</v>
      </c>
      <c r="AW142" s="1" t="s">
        <v>105</v>
      </c>
      <c r="AX142" s="1" t="s">
        <v>105</v>
      </c>
      <c r="AY142" s="1" t="s">
        <v>51</v>
      </c>
      <c r="AZ142" s="1" t="s">
        <v>54</v>
      </c>
      <c r="BA142" s="1" t="s">
        <v>965</v>
      </c>
      <c r="BB142" s="1" t="s">
        <v>51</v>
      </c>
      <c r="BC142" s="1" t="s">
        <v>966</v>
      </c>
      <c r="BD142" s="1" t="s">
        <v>106</v>
      </c>
      <c r="BE142" s="1" t="s">
        <v>107</v>
      </c>
      <c r="BF142" s="1" t="s">
        <v>108</v>
      </c>
      <c r="BG142" s="1" t="s">
        <v>55</v>
      </c>
      <c r="BH142" s="1" t="s">
        <v>56</v>
      </c>
      <c r="BI142" s="1" t="s">
        <v>51</v>
      </c>
      <c r="BJ142" s="1" t="s">
        <v>109</v>
      </c>
    </row>
    <row r="143" spans="2:62" x14ac:dyDescent="0.3">
      <c r="B143" s="9">
        <f t="shared" si="57"/>
        <v>139</v>
      </c>
      <c r="C143" s="9" t="str">
        <f t="shared" si="58"/>
        <v>YVR</v>
      </c>
      <c r="D143" s="9" t="str">
        <f t="shared" si="59"/>
        <v>2025-09-23</v>
      </c>
      <c r="E143" s="9" t="str">
        <f t="shared" si="60"/>
        <v>01477597155</v>
      </c>
      <c r="F143" s="9" t="str">
        <f t="shared" si="61"/>
        <v>PUS250156972</v>
      </c>
      <c r="G143" s="9" t="str">
        <f t="shared" si="62"/>
        <v>CHAPCO COLLEEN ANNE</v>
      </c>
      <c r="H143" s="2" t="str">
        <f t="shared" si="63"/>
        <v>일반(목록배제,Normal-Manifest Exception)</v>
      </c>
      <c r="I143" s="28">
        <f t="shared" si="64"/>
        <v>3.98</v>
      </c>
      <c r="J143" s="2" t="str">
        <f t="shared" si="65"/>
        <v>KSC GLOBAL TRADING LTD</v>
      </c>
      <c r="K143" s="9">
        <f t="shared" si="66"/>
        <v>1</v>
      </c>
      <c r="L143" s="21">
        <f t="shared" si="67"/>
        <v>1</v>
      </c>
      <c r="M143" s="21">
        <f t="shared" si="68"/>
        <v>0.2</v>
      </c>
      <c r="N143" s="21">
        <f t="shared" si="69"/>
        <v>1</v>
      </c>
      <c r="O143" s="21">
        <f t="shared" si="70"/>
        <v>1</v>
      </c>
      <c r="P143" s="9" t="str">
        <f t="shared" si="71"/>
        <v>6094373032926</v>
      </c>
      <c r="Q143" s="22">
        <f t="shared" si="72"/>
        <v>8650</v>
      </c>
      <c r="R143" s="27">
        <f>VLOOKUP(H143,MAPPING!$B$3:$D$13,3,0)</f>
        <v>0</v>
      </c>
      <c r="S143" s="26">
        <f t="shared" si="73"/>
        <v>0</v>
      </c>
      <c r="T143" s="27">
        <v>0</v>
      </c>
      <c r="U143" s="27">
        <f>(IF(VLOOKUP(VLOOKUP(AP143,MAPPING!$B$15:$D$20,2,1),MAPPING!$C$15:$E$20,2,0)=7000,0,VLOOKUP(VLOOKUP(AP143,MAPPING!$B$15:$D$20,2,1),MAPPING!$C$15:$E$20,2,0)))</f>
        <v>0</v>
      </c>
      <c r="V143" s="27">
        <f>(K143*VLOOKUP(O143/K143,MAPPING!$B$22:$C$29,2,10))</f>
        <v>0</v>
      </c>
      <c r="W143" s="27">
        <v>0</v>
      </c>
      <c r="X143" s="124">
        <f t="shared" si="74"/>
        <v>0</v>
      </c>
      <c r="Y143" s="122"/>
      <c r="Z143" s="11">
        <f t="shared" si="56"/>
        <v>8650</v>
      </c>
      <c r="AA143" s="95"/>
      <c r="AC143" s="1" t="s">
        <v>518</v>
      </c>
      <c r="AD143" s="1" t="s">
        <v>96</v>
      </c>
      <c r="AE143" s="1" t="s">
        <v>519</v>
      </c>
      <c r="AF143" s="1" t="s">
        <v>967</v>
      </c>
      <c r="AG143" s="1" t="s">
        <v>968</v>
      </c>
      <c r="AH143" s="1" t="s">
        <v>969</v>
      </c>
      <c r="AI143" s="1" t="s">
        <v>970</v>
      </c>
      <c r="AJ143" s="1" t="s">
        <v>51</v>
      </c>
      <c r="AK143" s="6">
        <v>1</v>
      </c>
      <c r="AL143" s="7">
        <v>1</v>
      </c>
      <c r="AM143" s="7">
        <v>0.2</v>
      </c>
      <c r="AN143" s="7">
        <v>1</v>
      </c>
      <c r="AO143" s="1" t="s">
        <v>58</v>
      </c>
      <c r="AP143" s="7">
        <v>3.98</v>
      </c>
      <c r="AQ143" s="1" t="s">
        <v>53</v>
      </c>
      <c r="AR143" s="1" t="s">
        <v>53</v>
      </c>
      <c r="AS143" s="1" t="s">
        <v>53</v>
      </c>
      <c r="AT143" s="1" t="s">
        <v>53</v>
      </c>
      <c r="AU143" s="1" t="s">
        <v>53</v>
      </c>
      <c r="AV143" s="1" t="s">
        <v>110</v>
      </c>
      <c r="AW143" s="1" t="s">
        <v>105</v>
      </c>
      <c r="AX143" s="1" t="s">
        <v>105</v>
      </c>
      <c r="AY143" s="1" t="s">
        <v>51</v>
      </c>
      <c r="AZ143" s="1" t="s">
        <v>54</v>
      </c>
      <c r="BA143" s="1" t="s">
        <v>971</v>
      </c>
      <c r="BB143" s="1" t="s">
        <v>51</v>
      </c>
      <c r="BC143" s="1" t="s">
        <v>972</v>
      </c>
      <c r="BD143" s="1" t="s">
        <v>106</v>
      </c>
      <c r="BE143" s="1" t="s">
        <v>107</v>
      </c>
      <c r="BF143" s="1" t="s">
        <v>108</v>
      </c>
      <c r="BG143" s="1" t="s">
        <v>55</v>
      </c>
      <c r="BH143" s="1" t="s">
        <v>56</v>
      </c>
      <c r="BI143" s="1" t="s">
        <v>51</v>
      </c>
      <c r="BJ143" s="1" t="s">
        <v>109</v>
      </c>
    </row>
    <row r="144" spans="2:62" x14ac:dyDescent="0.3">
      <c r="B144" s="9">
        <f t="shared" si="57"/>
        <v>140</v>
      </c>
      <c r="C144" s="9" t="str">
        <f t="shared" si="58"/>
        <v>YVR</v>
      </c>
      <c r="D144" s="9" t="str">
        <f t="shared" si="59"/>
        <v>2025-09-23</v>
      </c>
      <c r="E144" s="9" t="str">
        <f t="shared" si="60"/>
        <v>01477597155</v>
      </c>
      <c r="F144" s="9" t="str">
        <f t="shared" si="61"/>
        <v>PUS250156984</v>
      </c>
      <c r="G144" s="9" t="str">
        <f t="shared" si="62"/>
        <v>김예원</v>
      </c>
      <c r="H144" s="2" t="str">
        <f t="shared" si="63"/>
        <v>일반(목록배제,Normal-Manifest Exception)</v>
      </c>
      <c r="I144" s="28">
        <f t="shared" si="64"/>
        <v>41.8</v>
      </c>
      <c r="J144" s="2" t="str">
        <f t="shared" si="65"/>
        <v>KSC GLOBAL TRADING LTD</v>
      </c>
      <c r="K144" s="9">
        <f t="shared" si="66"/>
        <v>1</v>
      </c>
      <c r="L144" s="21">
        <f t="shared" si="67"/>
        <v>1</v>
      </c>
      <c r="M144" s="21">
        <f t="shared" si="68"/>
        <v>0.2</v>
      </c>
      <c r="N144" s="21">
        <f t="shared" si="69"/>
        <v>1</v>
      </c>
      <c r="O144" s="21">
        <f t="shared" si="70"/>
        <v>1</v>
      </c>
      <c r="P144" s="9" t="str">
        <f t="shared" si="71"/>
        <v>6094373032938</v>
      </c>
      <c r="Q144" s="22">
        <f t="shared" si="72"/>
        <v>8650</v>
      </c>
      <c r="R144" s="27">
        <f>VLOOKUP(H144,MAPPING!$B$3:$D$13,3,0)</f>
        <v>0</v>
      </c>
      <c r="S144" s="26">
        <f t="shared" si="73"/>
        <v>0</v>
      </c>
      <c r="T144" s="27">
        <v>0</v>
      </c>
      <c r="U144" s="27">
        <f>(IF(VLOOKUP(VLOOKUP(AP144,MAPPING!$B$15:$D$20,2,1),MAPPING!$C$15:$E$20,2,0)=7000,0,VLOOKUP(VLOOKUP(AP144,MAPPING!$B$15:$D$20,2,1),MAPPING!$C$15:$E$20,2,0)))</f>
        <v>0</v>
      </c>
      <c r="V144" s="27">
        <f>(K144*VLOOKUP(O144/K144,MAPPING!$B$22:$C$29,2,10))</f>
        <v>0</v>
      </c>
      <c r="W144" s="27">
        <v>0</v>
      </c>
      <c r="X144" s="124">
        <f t="shared" si="74"/>
        <v>0</v>
      </c>
      <c r="Y144" s="122"/>
      <c r="Z144" s="11">
        <f t="shared" si="56"/>
        <v>8650</v>
      </c>
      <c r="AA144" s="95"/>
      <c r="AC144" s="1" t="s">
        <v>518</v>
      </c>
      <c r="AD144" s="1" t="s">
        <v>96</v>
      </c>
      <c r="AE144" s="1" t="s">
        <v>519</v>
      </c>
      <c r="AF144" s="1" t="s">
        <v>973</v>
      </c>
      <c r="AG144" s="1" t="s">
        <v>974</v>
      </c>
      <c r="AH144" s="1" t="s">
        <v>975</v>
      </c>
      <c r="AI144" s="1" t="s">
        <v>976</v>
      </c>
      <c r="AJ144" s="1" t="s">
        <v>51</v>
      </c>
      <c r="AK144" s="6">
        <v>1</v>
      </c>
      <c r="AL144" s="7">
        <v>1</v>
      </c>
      <c r="AM144" s="7">
        <v>0.2</v>
      </c>
      <c r="AN144" s="7">
        <v>1</v>
      </c>
      <c r="AO144" s="1" t="s">
        <v>58</v>
      </c>
      <c r="AP144" s="7">
        <v>41.8</v>
      </c>
      <c r="AQ144" s="1" t="s">
        <v>53</v>
      </c>
      <c r="AR144" s="1" t="s">
        <v>53</v>
      </c>
      <c r="AS144" s="1" t="s">
        <v>53</v>
      </c>
      <c r="AT144" s="1" t="s">
        <v>53</v>
      </c>
      <c r="AU144" s="1" t="s">
        <v>53</v>
      </c>
      <c r="AV144" s="1" t="s">
        <v>110</v>
      </c>
      <c r="AW144" s="1" t="s">
        <v>105</v>
      </c>
      <c r="AX144" s="1" t="s">
        <v>105</v>
      </c>
      <c r="AY144" s="1" t="s">
        <v>51</v>
      </c>
      <c r="AZ144" s="1" t="s">
        <v>54</v>
      </c>
      <c r="BA144" s="1" t="s">
        <v>977</v>
      </c>
      <c r="BB144" s="1" t="s">
        <v>51</v>
      </c>
      <c r="BC144" s="1" t="s">
        <v>978</v>
      </c>
      <c r="BD144" s="1" t="s">
        <v>106</v>
      </c>
      <c r="BE144" s="1" t="s">
        <v>107</v>
      </c>
      <c r="BF144" s="1" t="s">
        <v>108</v>
      </c>
      <c r="BG144" s="1" t="s">
        <v>55</v>
      </c>
      <c r="BH144" s="1" t="s">
        <v>56</v>
      </c>
      <c r="BI144" s="1" t="s">
        <v>51</v>
      </c>
      <c r="BJ144" s="1" t="s">
        <v>109</v>
      </c>
    </row>
    <row r="145" spans="2:62" x14ac:dyDescent="0.3">
      <c r="B145" s="9">
        <f t="shared" si="57"/>
        <v>141</v>
      </c>
      <c r="C145" s="9" t="str">
        <f t="shared" si="58"/>
        <v>YVR</v>
      </c>
      <c r="D145" s="9" t="str">
        <f t="shared" si="59"/>
        <v>2025-09-23</v>
      </c>
      <c r="E145" s="9" t="str">
        <f t="shared" si="60"/>
        <v>01477597155</v>
      </c>
      <c r="F145" s="9" t="str">
        <f t="shared" si="61"/>
        <v>PUS250157020</v>
      </c>
      <c r="G145" s="9" t="str">
        <f t="shared" si="62"/>
        <v>안훈진</v>
      </c>
      <c r="H145" s="2" t="str">
        <f t="shared" si="63"/>
        <v>일반(목록배제,Normal-Manifest Exception)</v>
      </c>
      <c r="I145" s="28">
        <f t="shared" si="64"/>
        <v>11.99</v>
      </c>
      <c r="J145" s="2" t="str">
        <f t="shared" si="65"/>
        <v>KSC GLOBAL TRADING LTD</v>
      </c>
      <c r="K145" s="9">
        <f t="shared" si="66"/>
        <v>1</v>
      </c>
      <c r="L145" s="21">
        <f t="shared" si="67"/>
        <v>1.5</v>
      </c>
      <c r="M145" s="21">
        <f t="shared" si="68"/>
        <v>0.2</v>
      </c>
      <c r="N145" s="21">
        <f t="shared" si="69"/>
        <v>1.5</v>
      </c>
      <c r="O145" s="21">
        <f t="shared" si="70"/>
        <v>1.5</v>
      </c>
      <c r="P145" s="9" t="str">
        <f t="shared" si="71"/>
        <v>6094373032974</v>
      </c>
      <c r="Q145" s="22">
        <f t="shared" si="72"/>
        <v>10650</v>
      </c>
      <c r="R145" s="27">
        <f>VLOOKUP(H145,MAPPING!$B$3:$D$13,3,0)</f>
        <v>0</v>
      </c>
      <c r="S145" s="26">
        <f t="shared" si="73"/>
        <v>0</v>
      </c>
      <c r="T145" s="27">
        <v>0</v>
      </c>
      <c r="U145" s="27">
        <f>(IF(VLOOKUP(VLOOKUP(AP145,MAPPING!$B$15:$D$20,2,1),MAPPING!$C$15:$E$20,2,0)=7000,0,VLOOKUP(VLOOKUP(AP145,MAPPING!$B$15:$D$20,2,1),MAPPING!$C$15:$E$20,2,0)))</f>
        <v>0</v>
      </c>
      <c r="V145" s="27">
        <f>(K145*VLOOKUP(O145/K145,MAPPING!$B$22:$C$29,2,10))</f>
        <v>0</v>
      </c>
      <c r="W145" s="27">
        <v>0</v>
      </c>
      <c r="X145" s="124">
        <f t="shared" si="74"/>
        <v>0</v>
      </c>
      <c r="Y145" s="122"/>
      <c r="Z145" s="11">
        <f t="shared" si="56"/>
        <v>10650</v>
      </c>
      <c r="AA145" s="95"/>
      <c r="AC145" s="1" t="s">
        <v>518</v>
      </c>
      <c r="AD145" s="1" t="s">
        <v>96</v>
      </c>
      <c r="AE145" s="1" t="s">
        <v>519</v>
      </c>
      <c r="AF145" s="1" t="s">
        <v>979</v>
      </c>
      <c r="AG145" s="1" t="s">
        <v>980</v>
      </c>
      <c r="AH145" s="1" t="s">
        <v>981</v>
      </c>
      <c r="AI145" s="1" t="s">
        <v>982</v>
      </c>
      <c r="AJ145" s="1" t="s">
        <v>51</v>
      </c>
      <c r="AK145" s="6">
        <v>1</v>
      </c>
      <c r="AL145" s="7">
        <v>1.5</v>
      </c>
      <c r="AM145" s="7">
        <v>0.2</v>
      </c>
      <c r="AN145" s="7">
        <v>1.5</v>
      </c>
      <c r="AO145" s="1" t="s">
        <v>58</v>
      </c>
      <c r="AP145" s="7">
        <v>11.99</v>
      </c>
      <c r="AQ145" s="1" t="s">
        <v>53</v>
      </c>
      <c r="AR145" s="1" t="s">
        <v>53</v>
      </c>
      <c r="AS145" s="1" t="s">
        <v>53</v>
      </c>
      <c r="AT145" s="1" t="s">
        <v>53</v>
      </c>
      <c r="AU145" s="1" t="s">
        <v>53</v>
      </c>
      <c r="AV145" s="1" t="s">
        <v>110</v>
      </c>
      <c r="AW145" s="1" t="s">
        <v>105</v>
      </c>
      <c r="AX145" s="1" t="s">
        <v>105</v>
      </c>
      <c r="AY145" s="1" t="s">
        <v>51</v>
      </c>
      <c r="AZ145" s="1" t="s">
        <v>54</v>
      </c>
      <c r="BA145" s="1" t="s">
        <v>983</v>
      </c>
      <c r="BB145" s="1" t="s">
        <v>51</v>
      </c>
      <c r="BC145" s="1" t="s">
        <v>984</v>
      </c>
      <c r="BD145" s="1" t="s">
        <v>106</v>
      </c>
      <c r="BE145" s="1" t="s">
        <v>107</v>
      </c>
      <c r="BF145" s="1" t="s">
        <v>108</v>
      </c>
      <c r="BG145" s="1" t="s">
        <v>55</v>
      </c>
      <c r="BH145" s="1" t="s">
        <v>56</v>
      </c>
      <c r="BI145" s="1" t="s">
        <v>51</v>
      </c>
      <c r="BJ145" s="1" t="s">
        <v>109</v>
      </c>
    </row>
    <row r="146" spans="2:62" x14ac:dyDescent="0.3">
      <c r="B146" s="9">
        <f t="shared" si="57"/>
        <v>142</v>
      </c>
      <c r="C146" s="9" t="str">
        <f t="shared" si="58"/>
        <v>YVR</v>
      </c>
      <c r="D146" s="9" t="str">
        <f t="shared" si="59"/>
        <v>2025-09-23</v>
      </c>
      <c r="E146" s="9" t="str">
        <f t="shared" si="60"/>
        <v>01477597155</v>
      </c>
      <c r="F146" s="9" t="str">
        <f t="shared" si="61"/>
        <v>PUS250157010</v>
      </c>
      <c r="G146" s="9" t="str">
        <f t="shared" si="62"/>
        <v>서홍석</v>
      </c>
      <c r="H146" s="2" t="str">
        <f t="shared" si="63"/>
        <v>일반(목록배제,Normal-Manifest Exception)</v>
      </c>
      <c r="I146" s="28">
        <f t="shared" si="64"/>
        <v>11.97</v>
      </c>
      <c r="J146" s="2" t="str">
        <f t="shared" si="65"/>
        <v>KSC GLOBAL TRADING LTD</v>
      </c>
      <c r="K146" s="9">
        <f t="shared" si="66"/>
        <v>1</v>
      </c>
      <c r="L146" s="21">
        <f t="shared" si="67"/>
        <v>1</v>
      </c>
      <c r="M146" s="21">
        <f t="shared" si="68"/>
        <v>0.2</v>
      </c>
      <c r="N146" s="21">
        <f t="shared" si="69"/>
        <v>1</v>
      </c>
      <c r="O146" s="21">
        <f t="shared" si="70"/>
        <v>1</v>
      </c>
      <c r="P146" s="9" t="str">
        <f t="shared" si="71"/>
        <v>6094373032964</v>
      </c>
      <c r="Q146" s="22">
        <f t="shared" si="72"/>
        <v>8650</v>
      </c>
      <c r="R146" s="27">
        <f>VLOOKUP(H146,MAPPING!$B$3:$D$13,3,0)</f>
        <v>0</v>
      </c>
      <c r="S146" s="26">
        <f t="shared" si="73"/>
        <v>0</v>
      </c>
      <c r="T146" s="27">
        <v>0</v>
      </c>
      <c r="U146" s="27">
        <f>(IF(VLOOKUP(VLOOKUP(AP146,MAPPING!$B$15:$D$20,2,1),MAPPING!$C$15:$E$20,2,0)=7000,0,VLOOKUP(VLOOKUP(AP146,MAPPING!$B$15:$D$20,2,1),MAPPING!$C$15:$E$20,2,0)))</f>
        <v>0</v>
      </c>
      <c r="V146" s="27">
        <f>(K146*VLOOKUP(O146/K146,MAPPING!$B$22:$C$29,2,10))</f>
        <v>0</v>
      </c>
      <c r="W146" s="27">
        <v>0</v>
      </c>
      <c r="X146" s="124">
        <f t="shared" si="74"/>
        <v>0</v>
      </c>
      <c r="Y146" s="122"/>
      <c r="Z146" s="11">
        <f t="shared" si="56"/>
        <v>8650</v>
      </c>
      <c r="AA146" s="95"/>
      <c r="AC146" s="1" t="s">
        <v>518</v>
      </c>
      <c r="AD146" s="1" t="s">
        <v>96</v>
      </c>
      <c r="AE146" s="1" t="s">
        <v>519</v>
      </c>
      <c r="AF146" s="1" t="s">
        <v>985</v>
      </c>
      <c r="AG146" s="1" t="s">
        <v>986</v>
      </c>
      <c r="AH146" s="1" t="s">
        <v>987</v>
      </c>
      <c r="AI146" s="1" t="s">
        <v>988</v>
      </c>
      <c r="AJ146" s="1" t="s">
        <v>51</v>
      </c>
      <c r="AK146" s="6">
        <v>1</v>
      </c>
      <c r="AL146" s="7">
        <v>1</v>
      </c>
      <c r="AM146" s="7">
        <v>0.2</v>
      </c>
      <c r="AN146" s="7">
        <v>1</v>
      </c>
      <c r="AO146" s="1" t="s">
        <v>58</v>
      </c>
      <c r="AP146" s="7">
        <v>11.97</v>
      </c>
      <c r="AQ146" s="1" t="s">
        <v>53</v>
      </c>
      <c r="AR146" s="1" t="s">
        <v>53</v>
      </c>
      <c r="AS146" s="1" t="s">
        <v>53</v>
      </c>
      <c r="AT146" s="1" t="s">
        <v>53</v>
      </c>
      <c r="AU146" s="1" t="s">
        <v>53</v>
      </c>
      <c r="AV146" s="1" t="s">
        <v>110</v>
      </c>
      <c r="AW146" s="1" t="s">
        <v>105</v>
      </c>
      <c r="AX146" s="1" t="s">
        <v>105</v>
      </c>
      <c r="AY146" s="1" t="s">
        <v>51</v>
      </c>
      <c r="AZ146" s="1" t="s">
        <v>54</v>
      </c>
      <c r="BA146" s="1" t="s">
        <v>989</v>
      </c>
      <c r="BB146" s="1" t="s">
        <v>51</v>
      </c>
      <c r="BC146" s="1" t="s">
        <v>990</v>
      </c>
      <c r="BD146" s="1" t="s">
        <v>106</v>
      </c>
      <c r="BE146" s="1" t="s">
        <v>107</v>
      </c>
      <c r="BF146" s="1" t="s">
        <v>108</v>
      </c>
      <c r="BG146" s="1" t="s">
        <v>55</v>
      </c>
      <c r="BH146" s="1" t="s">
        <v>56</v>
      </c>
      <c r="BI146" s="1" t="s">
        <v>51</v>
      </c>
      <c r="BJ146" s="1" t="s">
        <v>109</v>
      </c>
    </row>
    <row r="147" spans="2:62" x14ac:dyDescent="0.3">
      <c r="B147" s="9">
        <f t="shared" si="57"/>
        <v>143</v>
      </c>
      <c r="C147" s="9" t="str">
        <f t="shared" si="58"/>
        <v>YVR</v>
      </c>
      <c r="D147" s="9" t="str">
        <f t="shared" si="59"/>
        <v>2025-09-23</v>
      </c>
      <c r="E147" s="9" t="str">
        <f t="shared" si="60"/>
        <v>01477597155</v>
      </c>
      <c r="F147" s="9" t="str">
        <f t="shared" si="61"/>
        <v>PUS250156964</v>
      </c>
      <c r="G147" s="9" t="str">
        <f t="shared" si="62"/>
        <v>김정</v>
      </c>
      <c r="H147" s="2" t="str">
        <f t="shared" si="63"/>
        <v>일반(목록배제,Normal-Manifest Exception)</v>
      </c>
      <c r="I147" s="28">
        <f t="shared" si="64"/>
        <v>11.99</v>
      </c>
      <c r="J147" s="2" t="str">
        <f t="shared" si="65"/>
        <v>KSC GLOBAL TRADING LTD</v>
      </c>
      <c r="K147" s="9">
        <f t="shared" si="66"/>
        <v>1</v>
      </c>
      <c r="L147" s="21">
        <f t="shared" si="67"/>
        <v>1</v>
      </c>
      <c r="M147" s="21">
        <f t="shared" si="68"/>
        <v>0.2</v>
      </c>
      <c r="N147" s="21">
        <f t="shared" si="69"/>
        <v>1</v>
      </c>
      <c r="O147" s="21">
        <f t="shared" si="70"/>
        <v>1</v>
      </c>
      <c r="P147" s="9" t="str">
        <f t="shared" si="71"/>
        <v>6094373032918</v>
      </c>
      <c r="Q147" s="22">
        <f t="shared" si="72"/>
        <v>8650</v>
      </c>
      <c r="R147" s="27">
        <f>VLOOKUP(H147,MAPPING!$B$3:$D$13,3,0)</f>
        <v>0</v>
      </c>
      <c r="S147" s="26">
        <f t="shared" si="73"/>
        <v>0</v>
      </c>
      <c r="T147" s="27">
        <v>0</v>
      </c>
      <c r="U147" s="27">
        <f>(IF(VLOOKUP(VLOOKUP(AP147,MAPPING!$B$15:$D$20,2,1),MAPPING!$C$15:$E$20,2,0)=7000,0,VLOOKUP(VLOOKUP(AP147,MAPPING!$B$15:$D$20,2,1),MAPPING!$C$15:$E$20,2,0)))</f>
        <v>0</v>
      </c>
      <c r="V147" s="27">
        <f>(K147*VLOOKUP(O147/K147,MAPPING!$B$22:$C$29,2,10))</f>
        <v>0</v>
      </c>
      <c r="W147" s="27">
        <v>0</v>
      </c>
      <c r="X147" s="124">
        <f t="shared" si="74"/>
        <v>0</v>
      </c>
      <c r="Y147" s="122"/>
      <c r="Z147" s="11">
        <f t="shared" si="56"/>
        <v>8650</v>
      </c>
      <c r="AA147" s="95"/>
      <c r="AC147" s="1" t="s">
        <v>518</v>
      </c>
      <c r="AD147" s="1" t="s">
        <v>96</v>
      </c>
      <c r="AE147" s="1" t="s">
        <v>519</v>
      </c>
      <c r="AF147" s="1" t="s">
        <v>991</v>
      </c>
      <c r="AG147" s="1" t="s">
        <v>992</v>
      </c>
      <c r="AH147" s="1" t="s">
        <v>993</v>
      </c>
      <c r="AI147" s="1" t="s">
        <v>994</v>
      </c>
      <c r="AJ147" s="1" t="s">
        <v>51</v>
      </c>
      <c r="AK147" s="6">
        <v>1</v>
      </c>
      <c r="AL147" s="7">
        <v>1</v>
      </c>
      <c r="AM147" s="7">
        <v>0.2</v>
      </c>
      <c r="AN147" s="7">
        <v>1</v>
      </c>
      <c r="AO147" s="1" t="s">
        <v>58</v>
      </c>
      <c r="AP147" s="7">
        <v>11.99</v>
      </c>
      <c r="AQ147" s="1" t="s">
        <v>53</v>
      </c>
      <c r="AR147" s="1" t="s">
        <v>53</v>
      </c>
      <c r="AS147" s="1" t="s">
        <v>53</v>
      </c>
      <c r="AT147" s="1" t="s">
        <v>53</v>
      </c>
      <c r="AU147" s="1" t="s">
        <v>53</v>
      </c>
      <c r="AV147" s="1" t="s">
        <v>110</v>
      </c>
      <c r="AW147" s="1" t="s">
        <v>105</v>
      </c>
      <c r="AX147" s="1" t="s">
        <v>105</v>
      </c>
      <c r="AY147" s="1" t="s">
        <v>51</v>
      </c>
      <c r="AZ147" s="1" t="s">
        <v>54</v>
      </c>
      <c r="BA147" s="1" t="s">
        <v>995</v>
      </c>
      <c r="BB147" s="1" t="s">
        <v>51</v>
      </c>
      <c r="BC147" s="1" t="s">
        <v>996</v>
      </c>
      <c r="BD147" s="1" t="s">
        <v>106</v>
      </c>
      <c r="BE147" s="1" t="s">
        <v>107</v>
      </c>
      <c r="BF147" s="1" t="s">
        <v>108</v>
      </c>
      <c r="BG147" s="1" t="s">
        <v>55</v>
      </c>
      <c r="BH147" s="1" t="s">
        <v>56</v>
      </c>
      <c r="BI147" s="1" t="s">
        <v>51</v>
      </c>
      <c r="BJ147" s="1" t="s">
        <v>109</v>
      </c>
    </row>
    <row r="148" spans="2:62" x14ac:dyDescent="0.3">
      <c r="B148" s="9">
        <f t="shared" si="57"/>
        <v>144</v>
      </c>
      <c r="C148" s="9" t="str">
        <f t="shared" si="58"/>
        <v>YVR</v>
      </c>
      <c r="D148" s="9" t="str">
        <f t="shared" si="59"/>
        <v>2025-09-23</v>
      </c>
      <c r="E148" s="9" t="str">
        <f t="shared" si="60"/>
        <v>01477597155</v>
      </c>
      <c r="F148" s="9" t="str">
        <f t="shared" si="61"/>
        <v>PUS250156976</v>
      </c>
      <c r="G148" s="9" t="str">
        <f t="shared" si="62"/>
        <v>권수화</v>
      </c>
      <c r="H148" s="2" t="str">
        <f t="shared" si="63"/>
        <v>일반(목록배제,Normal-Manifest Exception)</v>
      </c>
      <c r="I148" s="28">
        <f t="shared" si="64"/>
        <v>62.7</v>
      </c>
      <c r="J148" s="2" t="str">
        <f t="shared" si="65"/>
        <v>KSC GLOBAL TRADING LTD</v>
      </c>
      <c r="K148" s="9">
        <f t="shared" si="66"/>
        <v>1</v>
      </c>
      <c r="L148" s="21">
        <f t="shared" si="67"/>
        <v>1</v>
      </c>
      <c r="M148" s="21">
        <f t="shared" si="68"/>
        <v>0.2</v>
      </c>
      <c r="N148" s="21">
        <f t="shared" si="69"/>
        <v>1</v>
      </c>
      <c r="O148" s="21">
        <f t="shared" si="70"/>
        <v>1</v>
      </c>
      <c r="P148" s="9" t="str">
        <f t="shared" si="71"/>
        <v>6094373032930</v>
      </c>
      <c r="Q148" s="22">
        <f t="shared" si="72"/>
        <v>8650</v>
      </c>
      <c r="R148" s="27">
        <f>VLOOKUP(H148,MAPPING!$B$3:$D$13,3,0)</f>
        <v>0</v>
      </c>
      <c r="S148" s="26">
        <f t="shared" si="73"/>
        <v>0</v>
      </c>
      <c r="T148" s="27">
        <v>0</v>
      </c>
      <c r="U148" s="27">
        <f>(IF(VLOOKUP(VLOOKUP(AP148,MAPPING!$B$15:$D$20,2,1),MAPPING!$C$15:$E$20,2,0)=7000,0,VLOOKUP(VLOOKUP(AP148,MAPPING!$B$15:$D$20,2,1),MAPPING!$C$15:$E$20,2,0)))</f>
        <v>0</v>
      </c>
      <c r="V148" s="27">
        <f>(K148*VLOOKUP(O148/K148,MAPPING!$B$22:$C$29,2,10))</f>
        <v>0</v>
      </c>
      <c r="W148" s="27">
        <v>0</v>
      </c>
      <c r="X148" s="124">
        <f t="shared" si="74"/>
        <v>0</v>
      </c>
      <c r="Y148" s="122"/>
      <c r="Z148" s="11">
        <f t="shared" si="56"/>
        <v>8650</v>
      </c>
      <c r="AA148" s="95"/>
      <c r="AC148" s="1" t="s">
        <v>518</v>
      </c>
      <c r="AD148" s="1" t="s">
        <v>96</v>
      </c>
      <c r="AE148" s="1" t="s">
        <v>519</v>
      </c>
      <c r="AF148" s="1" t="s">
        <v>997</v>
      </c>
      <c r="AG148" s="1" t="s">
        <v>998</v>
      </c>
      <c r="AH148" s="1" t="s">
        <v>999</v>
      </c>
      <c r="AI148" s="1" t="s">
        <v>1000</v>
      </c>
      <c r="AJ148" s="1" t="s">
        <v>51</v>
      </c>
      <c r="AK148" s="6">
        <v>1</v>
      </c>
      <c r="AL148" s="7">
        <v>1</v>
      </c>
      <c r="AM148" s="7">
        <v>0.2</v>
      </c>
      <c r="AN148" s="7">
        <v>1</v>
      </c>
      <c r="AO148" s="1" t="s">
        <v>58</v>
      </c>
      <c r="AP148" s="7">
        <v>62.7</v>
      </c>
      <c r="AQ148" s="1" t="s">
        <v>53</v>
      </c>
      <c r="AR148" s="1" t="s">
        <v>53</v>
      </c>
      <c r="AS148" s="1" t="s">
        <v>53</v>
      </c>
      <c r="AT148" s="1" t="s">
        <v>53</v>
      </c>
      <c r="AU148" s="1" t="s">
        <v>53</v>
      </c>
      <c r="AV148" s="1" t="s">
        <v>110</v>
      </c>
      <c r="AW148" s="1" t="s">
        <v>105</v>
      </c>
      <c r="AX148" s="1" t="s">
        <v>105</v>
      </c>
      <c r="AY148" s="1" t="s">
        <v>51</v>
      </c>
      <c r="AZ148" s="1" t="s">
        <v>54</v>
      </c>
      <c r="BA148" s="1" t="s">
        <v>1001</v>
      </c>
      <c r="BB148" s="1" t="s">
        <v>51</v>
      </c>
      <c r="BC148" s="1" t="s">
        <v>1002</v>
      </c>
      <c r="BD148" s="1" t="s">
        <v>106</v>
      </c>
      <c r="BE148" s="1" t="s">
        <v>107</v>
      </c>
      <c r="BF148" s="1" t="s">
        <v>108</v>
      </c>
      <c r="BG148" s="1" t="s">
        <v>55</v>
      </c>
      <c r="BH148" s="1" t="s">
        <v>56</v>
      </c>
      <c r="BI148" s="1" t="s">
        <v>51</v>
      </c>
      <c r="BJ148" s="1" t="s">
        <v>109</v>
      </c>
    </row>
    <row r="149" spans="2:62" x14ac:dyDescent="0.3">
      <c r="B149" s="9">
        <f t="shared" si="57"/>
        <v>145</v>
      </c>
      <c r="C149" s="9" t="str">
        <f t="shared" si="58"/>
        <v>YVR</v>
      </c>
      <c r="D149" s="9" t="str">
        <f t="shared" si="59"/>
        <v>2025-09-23</v>
      </c>
      <c r="E149" s="9" t="str">
        <f t="shared" si="60"/>
        <v>01477597155</v>
      </c>
      <c r="F149" s="9" t="str">
        <f t="shared" si="61"/>
        <v>PUS250156961</v>
      </c>
      <c r="G149" s="9" t="str">
        <f t="shared" si="62"/>
        <v>조윤형</v>
      </c>
      <c r="H149" s="2" t="str">
        <f t="shared" si="63"/>
        <v>일반(목록배제,Normal-Manifest Exception)</v>
      </c>
      <c r="I149" s="28">
        <f t="shared" si="64"/>
        <v>104.95</v>
      </c>
      <c r="J149" s="2" t="str">
        <f t="shared" si="65"/>
        <v>KSC GLOBAL TRADING LTD</v>
      </c>
      <c r="K149" s="9">
        <f t="shared" si="66"/>
        <v>1</v>
      </c>
      <c r="L149" s="21">
        <f t="shared" si="67"/>
        <v>2</v>
      </c>
      <c r="M149" s="21">
        <f t="shared" si="68"/>
        <v>0.2</v>
      </c>
      <c r="N149" s="21">
        <f t="shared" si="69"/>
        <v>2</v>
      </c>
      <c r="O149" s="21">
        <f t="shared" si="70"/>
        <v>2</v>
      </c>
      <c r="P149" s="9" t="str">
        <f t="shared" si="71"/>
        <v>6094373032915</v>
      </c>
      <c r="Q149" s="22">
        <f t="shared" si="72"/>
        <v>12650</v>
      </c>
      <c r="R149" s="27">
        <f>VLOOKUP(H149,MAPPING!$B$3:$D$13,3,0)</f>
        <v>0</v>
      </c>
      <c r="S149" s="26">
        <f t="shared" si="73"/>
        <v>0</v>
      </c>
      <c r="T149" s="27">
        <v>0</v>
      </c>
      <c r="U149" s="27">
        <f>(IF(VLOOKUP(VLOOKUP(AP149,MAPPING!$B$15:$D$20,2,1),MAPPING!$C$15:$E$20,2,0)=7000,0,VLOOKUP(VLOOKUP(AP149,MAPPING!$B$15:$D$20,2,1),MAPPING!$C$15:$E$20,2,0)))</f>
        <v>0</v>
      </c>
      <c r="V149" s="27">
        <f>(K149*VLOOKUP(O149/K149,MAPPING!$B$22:$C$29,2,10))</f>
        <v>0</v>
      </c>
      <c r="W149" s="27">
        <v>0</v>
      </c>
      <c r="X149" s="124">
        <f t="shared" si="74"/>
        <v>0</v>
      </c>
      <c r="Y149" s="122"/>
      <c r="Z149" s="11">
        <f t="shared" si="56"/>
        <v>12650</v>
      </c>
      <c r="AA149" s="95"/>
      <c r="AC149" s="1" t="s">
        <v>518</v>
      </c>
      <c r="AD149" s="1" t="s">
        <v>96</v>
      </c>
      <c r="AE149" s="1" t="s">
        <v>519</v>
      </c>
      <c r="AF149" s="1" t="s">
        <v>1003</v>
      </c>
      <c r="AG149" s="1" t="s">
        <v>1004</v>
      </c>
      <c r="AH149" s="1" t="s">
        <v>1005</v>
      </c>
      <c r="AI149" s="1" t="s">
        <v>1006</v>
      </c>
      <c r="AJ149" s="1" t="s">
        <v>51</v>
      </c>
      <c r="AK149" s="6">
        <v>1</v>
      </c>
      <c r="AL149" s="7">
        <v>2</v>
      </c>
      <c r="AM149" s="7">
        <v>0.2</v>
      </c>
      <c r="AN149" s="7">
        <v>2</v>
      </c>
      <c r="AO149" s="1" t="s">
        <v>58</v>
      </c>
      <c r="AP149" s="7">
        <v>104.95</v>
      </c>
      <c r="AQ149" s="1" t="s">
        <v>53</v>
      </c>
      <c r="AR149" s="1" t="s">
        <v>53</v>
      </c>
      <c r="AS149" s="1" t="s">
        <v>53</v>
      </c>
      <c r="AT149" s="1" t="s">
        <v>53</v>
      </c>
      <c r="AU149" s="1" t="s">
        <v>53</v>
      </c>
      <c r="AV149" s="1" t="s">
        <v>110</v>
      </c>
      <c r="AW149" s="1" t="s">
        <v>105</v>
      </c>
      <c r="AX149" s="1" t="s">
        <v>105</v>
      </c>
      <c r="AY149" s="1" t="s">
        <v>51</v>
      </c>
      <c r="AZ149" s="1" t="s">
        <v>54</v>
      </c>
      <c r="BA149" s="1" t="s">
        <v>1007</v>
      </c>
      <c r="BB149" s="1" t="s">
        <v>51</v>
      </c>
      <c r="BC149" s="1" t="s">
        <v>1008</v>
      </c>
      <c r="BD149" s="1" t="s">
        <v>106</v>
      </c>
      <c r="BE149" s="1" t="s">
        <v>107</v>
      </c>
      <c r="BF149" s="1" t="s">
        <v>108</v>
      </c>
      <c r="BG149" s="1" t="s">
        <v>55</v>
      </c>
      <c r="BH149" s="1" t="s">
        <v>56</v>
      </c>
      <c r="BI149" s="1" t="s">
        <v>51</v>
      </c>
      <c r="BJ149" s="1" t="s">
        <v>109</v>
      </c>
    </row>
    <row r="150" spans="2:62" x14ac:dyDescent="0.3">
      <c r="B150" s="9">
        <f t="shared" si="57"/>
        <v>146</v>
      </c>
      <c r="C150" s="9" t="str">
        <f t="shared" si="58"/>
        <v>YVR</v>
      </c>
      <c r="D150" s="9" t="str">
        <f t="shared" si="59"/>
        <v>2025-09-23</v>
      </c>
      <c r="E150" s="9" t="str">
        <f t="shared" si="60"/>
        <v>01477597155</v>
      </c>
      <c r="F150" s="9" t="str">
        <f t="shared" si="61"/>
        <v>PUS250157012</v>
      </c>
      <c r="G150" s="9" t="str">
        <f t="shared" si="62"/>
        <v>손은미</v>
      </c>
      <c r="H150" s="2" t="str">
        <f t="shared" si="63"/>
        <v>일반(목록배제,Normal-Manifest Exception)</v>
      </c>
      <c r="I150" s="28">
        <f t="shared" si="64"/>
        <v>20.9</v>
      </c>
      <c r="J150" s="2" t="str">
        <f t="shared" si="65"/>
        <v>KSC GLOBAL TRADING LTD</v>
      </c>
      <c r="K150" s="9">
        <f t="shared" si="66"/>
        <v>1</v>
      </c>
      <c r="L150" s="21">
        <f t="shared" si="67"/>
        <v>0.5</v>
      </c>
      <c r="M150" s="21">
        <f t="shared" si="68"/>
        <v>0.2</v>
      </c>
      <c r="N150" s="21">
        <f t="shared" si="69"/>
        <v>0.5</v>
      </c>
      <c r="O150" s="21">
        <f t="shared" si="70"/>
        <v>0.5</v>
      </c>
      <c r="P150" s="9" t="str">
        <f t="shared" si="71"/>
        <v>6094373032966</v>
      </c>
      <c r="Q150" s="22">
        <f t="shared" si="72"/>
        <v>6650</v>
      </c>
      <c r="R150" s="27">
        <f>VLOOKUP(H150,MAPPING!$B$3:$D$13,3,0)</f>
        <v>0</v>
      </c>
      <c r="S150" s="26">
        <f t="shared" si="73"/>
        <v>0</v>
      </c>
      <c r="T150" s="27">
        <v>0</v>
      </c>
      <c r="U150" s="27">
        <f>(IF(VLOOKUP(VLOOKUP(AP150,MAPPING!$B$15:$D$20,2,1),MAPPING!$C$15:$E$20,2,0)=7000,0,VLOOKUP(VLOOKUP(AP150,MAPPING!$B$15:$D$20,2,1),MAPPING!$C$15:$E$20,2,0)))</f>
        <v>0</v>
      </c>
      <c r="V150" s="27">
        <f>(K150*VLOOKUP(O150/K150,MAPPING!$B$22:$C$29,2,10))</f>
        <v>0</v>
      </c>
      <c r="W150" s="27">
        <v>0</v>
      </c>
      <c r="X150" s="124">
        <f t="shared" si="74"/>
        <v>0</v>
      </c>
      <c r="Y150" s="122"/>
      <c r="Z150" s="11">
        <f t="shared" si="56"/>
        <v>6650</v>
      </c>
      <c r="AA150" s="95"/>
      <c r="AC150" s="1" t="s">
        <v>518</v>
      </c>
      <c r="AD150" s="1" t="s">
        <v>96</v>
      </c>
      <c r="AE150" s="1" t="s">
        <v>519</v>
      </c>
      <c r="AF150" s="1" t="s">
        <v>1009</v>
      </c>
      <c r="AG150" s="1" t="s">
        <v>1010</v>
      </c>
      <c r="AH150" s="1" t="s">
        <v>1011</v>
      </c>
      <c r="AI150" s="1" t="s">
        <v>1012</v>
      </c>
      <c r="AJ150" s="1" t="s">
        <v>51</v>
      </c>
      <c r="AK150" s="6">
        <v>1</v>
      </c>
      <c r="AL150" s="7">
        <v>0.5</v>
      </c>
      <c r="AM150" s="7">
        <v>0.2</v>
      </c>
      <c r="AN150" s="7">
        <v>0.5</v>
      </c>
      <c r="AO150" s="1" t="s">
        <v>58</v>
      </c>
      <c r="AP150" s="7">
        <v>20.9</v>
      </c>
      <c r="AQ150" s="1" t="s">
        <v>53</v>
      </c>
      <c r="AR150" s="1" t="s">
        <v>53</v>
      </c>
      <c r="AS150" s="1" t="s">
        <v>53</v>
      </c>
      <c r="AT150" s="1" t="s">
        <v>53</v>
      </c>
      <c r="AU150" s="1" t="s">
        <v>53</v>
      </c>
      <c r="AV150" s="1" t="s">
        <v>110</v>
      </c>
      <c r="AW150" s="1" t="s">
        <v>105</v>
      </c>
      <c r="AX150" s="1" t="s">
        <v>105</v>
      </c>
      <c r="AY150" s="1" t="s">
        <v>51</v>
      </c>
      <c r="AZ150" s="1" t="s">
        <v>54</v>
      </c>
      <c r="BA150" s="1" t="s">
        <v>1013</v>
      </c>
      <c r="BB150" s="1" t="s">
        <v>51</v>
      </c>
      <c r="BC150" s="1" t="s">
        <v>1014</v>
      </c>
      <c r="BD150" s="1" t="s">
        <v>106</v>
      </c>
      <c r="BE150" s="1" t="s">
        <v>107</v>
      </c>
      <c r="BF150" s="1" t="s">
        <v>108</v>
      </c>
      <c r="BG150" s="1" t="s">
        <v>55</v>
      </c>
      <c r="BH150" s="1" t="s">
        <v>56</v>
      </c>
      <c r="BI150" s="1" t="s">
        <v>51</v>
      </c>
      <c r="BJ150" s="1" t="s">
        <v>109</v>
      </c>
    </row>
    <row r="151" spans="2:62" x14ac:dyDescent="0.3">
      <c r="B151" s="9">
        <f t="shared" si="57"/>
        <v>147</v>
      </c>
      <c r="C151" s="9" t="str">
        <f t="shared" si="58"/>
        <v>YVR</v>
      </c>
      <c r="D151" s="9" t="str">
        <f t="shared" si="59"/>
        <v>2025-09-23</v>
      </c>
      <c r="E151" s="9" t="str">
        <f t="shared" si="60"/>
        <v>01477597155</v>
      </c>
      <c r="F151" s="9" t="str">
        <f t="shared" si="61"/>
        <v>PUS250157017</v>
      </c>
      <c r="G151" s="9" t="str">
        <f t="shared" si="62"/>
        <v>심현옥</v>
      </c>
      <c r="H151" s="2" t="str">
        <f t="shared" si="63"/>
        <v>일반(목록배제,Normal-Manifest Exception)</v>
      </c>
      <c r="I151" s="28">
        <f t="shared" si="64"/>
        <v>41.8</v>
      </c>
      <c r="J151" s="2" t="str">
        <f t="shared" si="65"/>
        <v>KSC GLOBAL TRADING LTD</v>
      </c>
      <c r="K151" s="9">
        <f t="shared" si="66"/>
        <v>1</v>
      </c>
      <c r="L151" s="21">
        <f t="shared" si="67"/>
        <v>0.5</v>
      </c>
      <c r="M151" s="21">
        <f t="shared" si="68"/>
        <v>0.2</v>
      </c>
      <c r="N151" s="21">
        <f t="shared" si="69"/>
        <v>0.5</v>
      </c>
      <c r="O151" s="21">
        <f t="shared" si="70"/>
        <v>0.5</v>
      </c>
      <c r="P151" s="9" t="str">
        <f t="shared" si="71"/>
        <v>6094373032971</v>
      </c>
      <c r="Q151" s="22">
        <f t="shared" si="72"/>
        <v>6650</v>
      </c>
      <c r="R151" s="27">
        <f>VLOOKUP(H151,MAPPING!$B$3:$D$13,3,0)</f>
        <v>0</v>
      </c>
      <c r="S151" s="26">
        <f t="shared" si="73"/>
        <v>0</v>
      </c>
      <c r="T151" s="27">
        <v>0</v>
      </c>
      <c r="U151" s="27">
        <f>(IF(VLOOKUP(VLOOKUP(AP151,MAPPING!$B$15:$D$20,2,1),MAPPING!$C$15:$E$20,2,0)=7000,0,VLOOKUP(VLOOKUP(AP151,MAPPING!$B$15:$D$20,2,1),MAPPING!$C$15:$E$20,2,0)))</f>
        <v>0</v>
      </c>
      <c r="V151" s="27">
        <f>(K151*VLOOKUP(O151/K151,MAPPING!$B$22:$C$29,2,10))</f>
        <v>0</v>
      </c>
      <c r="W151" s="27">
        <v>0</v>
      </c>
      <c r="X151" s="124">
        <f t="shared" si="74"/>
        <v>0</v>
      </c>
      <c r="Y151" s="122"/>
      <c r="Z151" s="11">
        <f t="shared" si="56"/>
        <v>6650</v>
      </c>
      <c r="AA151" s="95"/>
      <c r="AC151" s="1" t="s">
        <v>518</v>
      </c>
      <c r="AD151" s="1" t="s">
        <v>96</v>
      </c>
      <c r="AE151" s="1" t="s">
        <v>519</v>
      </c>
      <c r="AF151" s="1" t="s">
        <v>1015</v>
      </c>
      <c r="AG151" s="1" t="s">
        <v>1016</v>
      </c>
      <c r="AH151" s="1" t="s">
        <v>1017</v>
      </c>
      <c r="AI151" s="1" t="s">
        <v>1018</v>
      </c>
      <c r="AJ151" s="1" t="s">
        <v>51</v>
      </c>
      <c r="AK151" s="6">
        <v>1</v>
      </c>
      <c r="AL151" s="7">
        <v>0.5</v>
      </c>
      <c r="AM151" s="7">
        <v>0.2</v>
      </c>
      <c r="AN151" s="7">
        <v>0.5</v>
      </c>
      <c r="AO151" s="1" t="s">
        <v>58</v>
      </c>
      <c r="AP151" s="7">
        <v>41.8</v>
      </c>
      <c r="AQ151" s="1" t="s">
        <v>53</v>
      </c>
      <c r="AR151" s="1" t="s">
        <v>53</v>
      </c>
      <c r="AS151" s="1" t="s">
        <v>53</v>
      </c>
      <c r="AT151" s="1" t="s">
        <v>53</v>
      </c>
      <c r="AU151" s="1" t="s">
        <v>53</v>
      </c>
      <c r="AV151" s="1" t="s">
        <v>110</v>
      </c>
      <c r="AW151" s="1" t="s">
        <v>105</v>
      </c>
      <c r="AX151" s="1" t="s">
        <v>105</v>
      </c>
      <c r="AY151" s="1" t="s">
        <v>51</v>
      </c>
      <c r="AZ151" s="1" t="s">
        <v>54</v>
      </c>
      <c r="BA151" s="1" t="s">
        <v>1019</v>
      </c>
      <c r="BB151" s="1" t="s">
        <v>51</v>
      </c>
      <c r="BC151" s="1" t="s">
        <v>1020</v>
      </c>
      <c r="BD151" s="1" t="s">
        <v>106</v>
      </c>
      <c r="BE151" s="1" t="s">
        <v>107</v>
      </c>
      <c r="BF151" s="1" t="s">
        <v>108</v>
      </c>
      <c r="BG151" s="1" t="s">
        <v>55</v>
      </c>
      <c r="BH151" s="1" t="s">
        <v>56</v>
      </c>
      <c r="BI151" s="1" t="s">
        <v>51</v>
      </c>
      <c r="BJ151" s="1" t="s">
        <v>109</v>
      </c>
    </row>
    <row r="152" spans="2:62" x14ac:dyDescent="0.3">
      <c r="B152" s="9">
        <f t="shared" si="57"/>
        <v>148</v>
      </c>
      <c r="C152" s="9" t="str">
        <f t="shared" si="58"/>
        <v>YVR</v>
      </c>
      <c r="D152" s="9" t="str">
        <f t="shared" si="59"/>
        <v>2025-09-23</v>
      </c>
      <c r="E152" s="9" t="str">
        <f t="shared" si="60"/>
        <v>01477597155</v>
      </c>
      <c r="F152" s="9" t="str">
        <f t="shared" si="61"/>
        <v>PUS250157030</v>
      </c>
      <c r="G152" s="9" t="str">
        <f t="shared" si="62"/>
        <v>유세화</v>
      </c>
      <c r="H152" s="2" t="str">
        <f t="shared" si="63"/>
        <v>일반(목록배제,Normal-Manifest Exception)</v>
      </c>
      <c r="I152" s="28">
        <f t="shared" si="64"/>
        <v>20.9</v>
      </c>
      <c r="J152" s="2" t="str">
        <f t="shared" si="65"/>
        <v>KSC GLOBAL TRADING LTD</v>
      </c>
      <c r="K152" s="9">
        <f t="shared" si="66"/>
        <v>1</v>
      </c>
      <c r="L152" s="21">
        <f t="shared" si="67"/>
        <v>0.5</v>
      </c>
      <c r="M152" s="21">
        <f t="shared" si="68"/>
        <v>0.2</v>
      </c>
      <c r="N152" s="21">
        <f t="shared" si="69"/>
        <v>0.5</v>
      </c>
      <c r="O152" s="21">
        <f t="shared" si="70"/>
        <v>0.5</v>
      </c>
      <c r="P152" s="9" t="str">
        <f t="shared" si="71"/>
        <v>6094373032984</v>
      </c>
      <c r="Q152" s="22">
        <f t="shared" si="72"/>
        <v>6650</v>
      </c>
      <c r="R152" s="27">
        <f>VLOOKUP(H152,MAPPING!$B$3:$D$13,3,0)</f>
        <v>0</v>
      </c>
      <c r="S152" s="26">
        <f t="shared" si="73"/>
        <v>0</v>
      </c>
      <c r="T152" s="27">
        <v>0</v>
      </c>
      <c r="U152" s="27">
        <f>(IF(VLOOKUP(VLOOKUP(AP152,MAPPING!$B$15:$D$20,2,1),MAPPING!$C$15:$E$20,2,0)=7000,0,VLOOKUP(VLOOKUP(AP152,MAPPING!$B$15:$D$20,2,1),MAPPING!$C$15:$E$20,2,0)))</f>
        <v>0</v>
      </c>
      <c r="V152" s="27">
        <f>(K152*VLOOKUP(O152/K152,MAPPING!$B$22:$C$29,2,10))</f>
        <v>0</v>
      </c>
      <c r="W152" s="27">
        <v>0</v>
      </c>
      <c r="X152" s="124">
        <f t="shared" si="74"/>
        <v>0</v>
      </c>
      <c r="Y152" s="122"/>
      <c r="Z152" s="11">
        <f t="shared" si="56"/>
        <v>6650</v>
      </c>
      <c r="AA152" s="95"/>
      <c r="AC152" s="1" t="s">
        <v>518</v>
      </c>
      <c r="AD152" s="1" t="s">
        <v>96</v>
      </c>
      <c r="AE152" s="1" t="s">
        <v>519</v>
      </c>
      <c r="AF152" s="1" t="s">
        <v>1021</v>
      </c>
      <c r="AG152" s="1" t="s">
        <v>1022</v>
      </c>
      <c r="AH152" s="1" t="s">
        <v>1023</v>
      </c>
      <c r="AI152" s="1" t="s">
        <v>1024</v>
      </c>
      <c r="AJ152" s="1" t="s">
        <v>51</v>
      </c>
      <c r="AK152" s="6">
        <v>1</v>
      </c>
      <c r="AL152" s="7">
        <v>0.5</v>
      </c>
      <c r="AM152" s="7">
        <v>0.2</v>
      </c>
      <c r="AN152" s="7">
        <v>0.5</v>
      </c>
      <c r="AO152" s="1" t="s">
        <v>58</v>
      </c>
      <c r="AP152" s="7">
        <v>20.9</v>
      </c>
      <c r="AQ152" s="1" t="s">
        <v>53</v>
      </c>
      <c r="AR152" s="1" t="s">
        <v>53</v>
      </c>
      <c r="AS152" s="1" t="s">
        <v>53</v>
      </c>
      <c r="AT152" s="1" t="s">
        <v>53</v>
      </c>
      <c r="AU152" s="1" t="s">
        <v>53</v>
      </c>
      <c r="AV152" s="1" t="s">
        <v>110</v>
      </c>
      <c r="AW152" s="1" t="s">
        <v>105</v>
      </c>
      <c r="AX152" s="1" t="s">
        <v>105</v>
      </c>
      <c r="AY152" s="1" t="s">
        <v>51</v>
      </c>
      <c r="AZ152" s="1" t="s">
        <v>54</v>
      </c>
      <c r="BA152" s="1" t="s">
        <v>1025</v>
      </c>
      <c r="BB152" s="1" t="s">
        <v>51</v>
      </c>
      <c r="BC152" s="1" t="s">
        <v>1026</v>
      </c>
      <c r="BD152" s="1" t="s">
        <v>106</v>
      </c>
      <c r="BE152" s="1" t="s">
        <v>107</v>
      </c>
      <c r="BF152" s="1" t="s">
        <v>108</v>
      </c>
      <c r="BG152" s="1" t="s">
        <v>55</v>
      </c>
      <c r="BH152" s="1" t="s">
        <v>56</v>
      </c>
      <c r="BI152" s="1" t="s">
        <v>51</v>
      </c>
      <c r="BJ152" s="1" t="s">
        <v>109</v>
      </c>
    </row>
    <row r="153" spans="2:62" x14ac:dyDescent="0.3">
      <c r="B153" s="9">
        <f t="shared" si="57"/>
        <v>149</v>
      </c>
      <c r="C153" s="9" t="str">
        <f t="shared" si="58"/>
        <v>YVR</v>
      </c>
      <c r="D153" s="9" t="str">
        <f t="shared" si="59"/>
        <v>2025-09-23</v>
      </c>
      <c r="E153" s="9" t="str">
        <f t="shared" si="60"/>
        <v>01477597155</v>
      </c>
      <c r="F153" s="9" t="str">
        <f t="shared" si="61"/>
        <v>PUS250157053</v>
      </c>
      <c r="G153" s="9" t="str">
        <f t="shared" si="62"/>
        <v>정수미</v>
      </c>
      <c r="H153" s="2" t="str">
        <f t="shared" si="63"/>
        <v>일반(목록배제,Normal-Manifest Exception)</v>
      </c>
      <c r="I153" s="28">
        <f t="shared" si="64"/>
        <v>20.9</v>
      </c>
      <c r="J153" s="2" t="str">
        <f t="shared" si="65"/>
        <v>KSC GLOBAL TRADING LTD</v>
      </c>
      <c r="K153" s="9">
        <f t="shared" si="66"/>
        <v>1</v>
      </c>
      <c r="L153" s="21">
        <f t="shared" si="67"/>
        <v>0.5</v>
      </c>
      <c r="M153" s="21">
        <f t="shared" si="68"/>
        <v>0.2</v>
      </c>
      <c r="N153" s="21">
        <f t="shared" si="69"/>
        <v>0.5</v>
      </c>
      <c r="O153" s="21">
        <f t="shared" si="70"/>
        <v>0.5</v>
      </c>
      <c r="P153" s="9" t="str">
        <f t="shared" si="71"/>
        <v>6094373033007</v>
      </c>
      <c r="Q153" s="22">
        <f t="shared" si="72"/>
        <v>6650</v>
      </c>
      <c r="R153" s="27">
        <f>VLOOKUP(H153,MAPPING!$B$3:$D$13,3,0)</f>
        <v>0</v>
      </c>
      <c r="S153" s="26">
        <f t="shared" si="73"/>
        <v>0</v>
      </c>
      <c r="T153" s="27">
        <v>0</v>
      </c>
      <c r="U153" s="27">
        <f>(IF(VLOOKUP(VLOOKUP(AP153,MAPPING!$B$15:$D$20,2,1),MAPPING!$C$15:$E$20,2,0)=7000,0,VLOOKUP(VLOOKUP(AP153,MAPPING!$B$15:$D$20,2,1),MAPPING!$C$15:$E$20,2,0)))</f>
        <v>0</v>
      </c>
      <c r="V153" s="27">
        <f>(K153*VLOOKUP(O153/K153,MAPPING!$B$22:$C$29,2,10))</f>
        <v>0</v>
      </c>
      <c r="W153" s="27">
        <v>0</v>
      </c>
      <c r="X153" s="124">
        <f t="shared" si="74"/>
        <v>0</v>
      </c>
      <c r="Y153" s="122"/>
      <c r="Z153" s="11">
        <f t="shared" si="56"/>
        <v>6650</v>
      </c>
      <c r="AA153" s="95"/>
      <c r="AC153" s="1" t="s">
        <v>518</v>
      </c>
      <c r="AD153" s="1" t="s">
        <v>96</v>
      </c>
      <c r="AE153" s="1" t="s">
        <v>519</v>
      </c>
      <c r="AF153" s="1" t="s">
        <v>1027</v>
      </c>
      <c r="AG153" s="1" t="s">
        <v>1028</v>
      </c>
      <c r="AH153" s="1" t="s">
        <v>1029</v>
      </c>
      <c r="AI153" s="1" t="s">
        <v>1030</v>
      </c>
      <c r="AJ153" s="1" t="s">
        <v>51</v>
      </c>
      <c r="AK153" s="6">
        <v>1</v>
      </c>
      <c r="AL153" s="7">
        <v>0.5</v>
      </c>
      <c r="AM153" s="7">
        <v>0.2</v>
      </c>
      <c r="AN153" s="7">
        <v>0.5</v>
      </c>
      <c r="AO153" s="1" t="s">
        <v>58</v>
      </c>
      <c r="AP153" s="7">
        <v>20.9</v>
      </c>
      <c r="AQ153" s="1" t="s">
        <v>53</v>
      </c>
      <c r="AR153" s="1" t="s">
        <v>53</v>
      </c>
      <c r="AS153" s="1" t="s">
        <v>53</v>
      </c>
      <c r="AT153" s="1" t="s">
        <v>53</v>
      </c>
      <c r="AU153" s="1" t="s">
        <v>53</v>
      </c>
      <c r="AV153" s="1" t="s">
        <v>110</v>
      </c>
      <c r="AW153" s="1" t="s">
        <v>105</v>
      </c>
      <c r="AX153" s="1" t="s">
        <v>105</v>
      </c>
      <c r="AY153" s="1" t="s">
        <v>51</v>
      </c>
      <c r="AZ153" s="1" t="s">
        <v>54</v>
      </c>
      <c r="BA153" s="1" t="s">
        <v>1031</v>
      </c>
      <c r="BB153" s="1" t="s">
        <v>51</v>
      </c>
      <c r="BC153" s="1" t="s">
        <v>1032</v>
      </c>
      <c r="BD153" s="1" t="s">
        <v>106</v>
      </c>
      <c r="BE153" s="1" t="s">
        <v>107</v>
      </c>
      <c r="BF153" s="1" t="s">
        <v>108</v>
      </c>
      <c r="BG153" s="1" t="s">
        <v>55</v>
      </c>
      <c r="BH153" s="1" t="s">
        <v>56</v>
      </c>
      <c r="BI153" s="1" t="s">
        <v>51</v>
      </c>
      <c r="BJ153" s="1" t="s">
        <v>109</v>
      </c>
    </row>
    <row r="154" spans="2:62" x14ac:dyDescent="0.3">
      <c r="B154" s="9">
        <f t="shared" si="57"/>
        <v>150</v>
      </c>
      <c r="C154" s="9" t="str">
        <f t="shared" si="58"/>
        <v>YVR</v>
      </c>
      <c r="D154" s="9" t="str">
        <f t="shared" si="59"/>
        <v>2025-09-23</v>
      </c>
      <c r="E154" s="9" t="str">
        <f t="shared" si="60"/>
        <v>01477597155</v>
      </c>
      <c r="F154" s="9" t="str">
        <f t="shared" si="61"/>
        <v>PUS250157024</v>
      </c>
      <c r="G154" s="9" t="str">
        <f t="shared" si="62"/>
        <v>오인숙</v>
      </c>
      <c r="H154" s="2" t="str">
        <f t="shared" si="63"/>
        <v>일반(목록배제,Normal-Manifest Exception)</v>
      </c>
      <c r="I154" s="28">
        <f t="shared" si="64"/>
        <v>20.9</v>
      </c>
      <c r="J154" s="2" t="str">
        <f t="shared" si="65"/>
        <v>KSC GLOBAL TRADING LTD</v>
      </c>
      <c r="K154" s="9">
        <f t="shared" si="66"/>
        <v>1</v>
      </c>
      <c r="L154" s="21">
        <f t="shared" si="67"/>
        <v>0.5</v>
      </c>
      <c r="M154" s="21">
        <f t="shared" si="68"/>
        <v>0.2</v>
      </c>
      <c r="N154" s="21">
        <f t="shared" si="69"/>
        <v>0.5</v>
      </c>
      <c r="O154" s="21">
        <f t="shared" si="70"/>
        <v>0.5</v>
      </c>
      <c r="P154" s="9" t="str">
        <f t="shared" si="71"/>
        <v>6094373032978</v>
      </c>
      <c r="Q154" s="22">
        <f t="shared" si="72"/>
        <v>6650</v>
      </c>
      <c r="R154" s="27">
        <f>VLOOKUP(H154,MAPPING!$B$3:$D$13,3,0)</f>
        <v>0</v>
      </c>
      <c r="S154" s="26">
        <f t="shared" si="73"/>
        <v>0</v>
      </c>
      <c r="T154" s="27">
        <v>0</v>
      </c>
      <c r="U154" s="27">
        <f>(IF(VLOOKUP(VLOOKUP(AP154,MAPPING!$B$15:$D$20,2,1),MAPPING!$C$15:$E$20,2,0)=7000,0,VLOOKUP(VLOOKUP(AP154,MAPPING!$B$15:$D$20,2,1),MAPPING!$C$15:$E$20,2,0)))</f>
        <v>0</v>
      </c>
      <c r="V154" s="27">
        <f>(K154*VLOOKUP(O154/K154,MAPPING!$B$22:$C$29,2,10))</f>
        <v>0</v>
      </c>
      <c r="W154" s="27">
        <v>0</v>
      </c>
      <c r="X154" s="124">
        <f t="shared" si="74"/>
        <v>0</v>
      </c>
      <c r="Y154" s="122"/>
      <c r="Z154" s="11">
        <f t="shared" si="56"/>
        <v>6650</v>
      </c>
      <c r="AA154" s="95"/>
      <c r="AC154" s="1" t="s">
        <v>518</v>
      </c>
      <c r="AD154" s="1" t="s">
        <v>96</v>
      </c>
      <c r="AE154" s="1" t="s">
        <v>519</v>
      </c>
      <c r="AF154" s="1" t="s">
        <v>1033</v>
      </c>
      <c r="AG154" s="1" t="s">
        <v>1034</v>
      </c>
      <c r="AH154" s="1" t="s">
        <v>1035</v>
      </c>
      <c r="AI154" s="1" t="s">
        <v>1036</v>
      </c>
      <c r="AJ154" s="1" t="s">
        <v>51</v>
      </c>
      <c r="AK154" s="6">
        <v>1</v>
      </c>
      <c r="AL154" s="7">
        <v>0.5</v>
      </c>
      <c r="AM154" s="7">
        <v>0.2</v>
      </c>
      <c r="AN154" s="7">
        <v>0.5</v>
      </c>
      <c r="AO154" s="1" t="s">
        <v>58</v>
      </c>
      <c r="AP154" s="7">
        <v>20.9</v>
      </c>
      <c r="AQ154" s="1" t="s">
        <v>53</v>
      </c>
      <c r="AR154" s="1" t="s">
        <v>53</v>
      </c>
      <c r="AS154" s="1" t="s">
        <v>53</v>
      </c>
      <c r="AT154" s="1" t="s">
        <v>53</v>
      </c>
      <c r="AU154" s="1" t="s">
        <v>53</v>
      </c>
      <c r="AV154" s="1" t="s">
        <v>110</v>
      </c>
      <c r="AW154" s="1" t="s">
        <v>105</v>
      </c>
      <c r="AX154" s="1" t="s">
        <v>105</v>
      </c>
      <c r="AY154" s="1" t="s">
        <v>51</v>
      </c>
      <c r="AZ154" s="1" t="s">
        <v>54</v>
      </c>
      <c r="BA154" s="1" t="s">
        <v>1037</v>
      </c>
      <c r="BB154" s="1" t="s">
        <v>51</v>
      </c>
      <c r="BC154" s="1" t="s">
        <v>1038</v>
      </c>
      <c r="BD154" s="1" t="s">
        <v>106</v>
      </c>
      <c r="BE154" s="1" t="s">
        <v>107</v>
      </c>
      <c r="BF154" s="1" t="s">
        <v>108</v>
      </c>
      <c r="BG154" s="1" t="s">
        <v>55</v>
      </c>
      <c r="BH154" s="1" t="s">
        <v>56</v>
      </c>
      <c r="BI154" s="1" t="s">
        <v>51</v>
      </c>
      <c r="BJ154" s="1" t="s">
        <v>109</v>
      </c>
    </row>
    <row r="155" spans="2:62" x14ac:dyDescent="0.3">
      <c r="B155" s="9">
        <f t="shared" si="57"/>
        <v>151</v>
      </c>
      <c r="C155" s="9" t="str">
        <f t="shared" si="58"/>
        <v>YVR</v>
      </c>
      <c r="D155" s="9" t="str">
        <f t="shared" si="59"/>
        <v>2025-09-23</v>
      </c>
      <c r="E155" s="9" t="str">
        <f t="shared" si="60"/>
        <v>01477597155</v>
      </c>
      <c r="F155" s="9" t="str">
        <f t="shared" si="61"/>
        <v>PUS250157059</v>
      </c>
      <c r="G155" s="9" t="str">
        <f t="shared" si="62"/>
        <v>조향미</v>
      </c>
      <c r="H155" s="2" t="str">
        <f t="shared" si="63"/>
        <v>일반(목록배제,Normal-Manifest Exception)</v>
      </c>
      <c r="I155" s="28">
        <f t="shared" si="64"/>
        <v>19.98</v>
      </c>
      <c r="J155" s="2" t="str">
        <f t="shared" si="65"/>
        <v>KSC GLOBAL TRADING LTD</v>
      </c>
      <c r="K155" s="9">
        <f t="shared" si="66"/>
        <v>1</v>
      </c>
      <c r="L155" s="21">
        <f t="shared" si="67"/>
        <v>1</v>
      </c>
      <c r="M155" s="21">
        <f t="shared" si="68"/>
        <v>0.2</v>
      </c>
      <c r="N155" s="21">
        <f t="shared" si="69"/>
        <v>1</v>
      </c>
      <c r="O155" s="21">
        <f t="shared" si="70"/>
        <v>1</v>
      </c>
      <c r="P155" s="9" t="str">
        <f t="shared" si="71"/>
        <v>6094373033013</v>
      </c>
      <c r="Q155" s="22">
        <f t="shared" si="72"/>
        <v>8650</v>
      </c>
      <c r="R155" s="27">
        <f>VLOOKUP(H155,MAPPING!$B$3:$D$13,3,0)</f>
        <v>0</v>
      </c>
      <c r="S155" s="26">
        <f t="shared" si="73"/>
        <v>0</v>
      </c>
      <c r="T155" s="27">
        <v>0</v>
      </c>
      <c r="U155" s="27">
        <f>(IF(VLOOKUP(VLOOKUP(AP155,MAPPING!$B$15:$D$20,2,1),MAPPING!$C$15:$E$20,2,0)=7000,0,VLOOKUP(VLOOKUP(AP155,MAPPING!$B$15:$D$20,2,1),MAPPING!$C$15:$E$20,2,0)))</f>
        <v>0</v>
      </c>
      <c r="V155" s="27">
        <f>(K155*VLOOKUP(O155/K155,MAPPING!$B$22:$C$29,2,10))</f>
        <v>0</v>
      </c>
      <c r="W155" s="27">
        <v>0</v>
      </c>
      <c r="X155" s="124">
        <f t="shared" si="74"/>
        <v>0</v>
      </c>
      <c r="Y155" s="122"/>
      <c r="Z155" s="11">
        <f t="shared" si="56"/>
        <v>8650</v>
      </c>
      <c r="AA155" s="95"/>
      <c r="AC155" s="1" t="s">
        <v>518</v>
      </c>
      <c r="AD155" s="1" t="s">
        <v>96</v>
      </c>
      <c r="AE155" s="1" t="s">
        <v>519</v>
      </c>
      <c r="AF155" s="1" t="s">
        <v>1039</v>
      </c>
      <c r="AG155" s="1" t="s">
        <v>1040</v>
      </c>
      <c r="AH155" s="1" t="s">
        <v>1041</v>
      </c>
      <c r="AI155" s="1" t="s">
        <v>1042</v>
      </c>
      <c r="AJ155" s="1" t="s">
        <v>51</v>
      </c>
      <c r="AK155" s="6">
        <v>1</v>
      </c>
      <c r="AL155" s="7">
        <v>1</v>
      </c>
      <c r="AM155" s="7">
        <v>0.2</v>
      </c>
      <c r="AN155" s="7">
        <v>1</v>
      </c>
      <c r="AO155" s="1" t="s">
        <v>58</v>
      </c>
      <c r="AP155" s="7">
        <v>19.98</v>
      </c>
      <c r="AQ155" s="1" t="s">
        <v>53</v>
      </c>
      <c r="AR155" s="1" t="s">
        <v>53</v>
      </c>
      <c r="AS155" s="1" t="s">
        <v>53</v>
      </c>
      <c r="AT155" s="1" t="s">
        <v>53</v>
      </c>
      <c r="AU155" s="1" t="s">
        <v>53</v>
      </c>
      <c r="AV155" s="1" t="s">
        <v>110</v>
      </c>
      <c r="AW155" s="1" t="s">
        <v>105</v>
      </c>
      <c r="AX155" s="1" t="s">
        <v>105</v>
      </c>
      <c r="AY155" s="1" t="s">
        <v>51</v>
      </c>
      <c r="AZ155" s="1" t="s">
        <v>54</v>
      </c>
      <c r="BA155" s="1" t="s">
        <v>1043</v>
      </c>
      <c r="BB155" s="1" t="s">
        <v>51</v>
      </c>
      <c r="BC155" s="1" t="s">
        <v>1044</v>
      </c>
      <c r="BD155" s="1" t="s">
        <v>106</v>
      </c>
      <c r="BE155" s="1" t="s">
        <v>107</v>
      </c>
      <c r="BF155" s="1" t="s">
        <v>108</v>
      </c>
      <c r="BG155" s="1" t="s">
        <v>55</v>
      </c>
      <c r="BH155" s="1" t="s">
        <v>56</v>
      </c>
      <c r="BI155" s="1" t="s">
        <v>51</v>
      </c>
      <c r="BJ155" s="1" t="s">
        <v>109</v>
      </c>
    </row>
    <row r="156" spans="2:62" x14ac:dyDescent="0.3">
      <c r="B156" s="9">
        <f t="shared" si="57"/>
        <v>152</v>
      </c>
      <c r="C156" s="9" t="str">
        <f t="shared" si="58"/>
        <v>YVR</v>
      </c>
      <c r="D156" s="9" t="str">
        <f t="shared" si="59"/>
        <v>2025-09-23</v>
      </c>
      <c r="E156" s="9" t="str">
        <f t="shared" si="60"/>
        <v>01477597155</v>
      </c>
      <c r="F156" s="9" t="str">
        <f t="shared" si="61"/>
        <v>PUS250157037</v>
      </c>
      <c r="G156" s="9" t="str">
        <f t="shared" si="62"/>
        <v>이복실</v>
      </c>
      <c r="H156" s="2" t="str">
        <f t="shared" si="63"/>
        <v>일반(목록배제,Normal-Manifest Exception)</v>
      </c>
      <c r="I156" s="28">
        <f t="shared" si="64"/>
        <v>59.95</v>
      </c>
      <c r="J156" s="2" t="str">
        <f t="shared" si="65"/>
        <v>KSC GLOBAL TRADING LTD</v>
      </c>
      <c r="K156" s="9">
        <f t="shared" si="66"/>
        <v>1</v>
      </c>
      <c r="L156" s="21">
        <f t="shared" si="67"/>
        <v>5.5</v>
      </c>
      <c r="M156" s="21">
        <f t="shared" si="68"/>
        <v>0.2</v>
      </c>
      <c r="N156" s="21">
        <f t="shared" si="69"/>
        <v>5.5</v>
      </c>
      <c r="O156" s="21">
        <f t="shared" si="70"/>
        <v>5.5</v>
      </c>
      <c r="P156" s="9" t="str">
        <f t="shared" si="71"/>
        <v>6094373032991</v>
      </c>
      <c r="Q156" s="22">
        <f t="shared" si="72"/>
        <v>26650</v>
      </c>
      <c r="R156" s="27">
        <f>VLOOKUP(H156,MAPPING!$B$3:$D$13,3,0)</f>
        <v>0</v>
      </c>
      <c r="S156" s="26">
        <f t="shared" si="73"/>
        <v>0</v>
      </c>
      <c r="T156" s="27">
        <v>0</v>
      </c>
      <c r="U156" s="27">
        <f>(IF(VLOOKUP(VLOOKUP(AP156,MAPPING!$B$15:$D$20,2,1),MAPPING!$C$15:$E$20,2,0)=7000,0,VLOOKUP(VLOOKUP(AP156,MAPPING!$B$15:$D$20,2,1),MAPPING!$C$15:$E$20,2,0)))</f>
        <v>0</v>
      </c>
      <c r="V156" s="27">
        <f>(K156*VLOOKUP(O156/K156,MAPPING!$B$22:$C$29,2,10))</f>
        <v>1200</v>
      </c>
      <c r="W156" s="27">
        <v>0</v>
      </c>
      <c r="X156" s="124">
        <f t="shared" si="74"/>
        <v>0</v>
      </c>
      <c r="Y156" s="122"/>
      <c r="Z156" s="11">
        <f t="shared" si="56"/>
        <v>27850</v>
      </c>
      <c r="AA156" s="95"/>
      <c r="AC156" s="1" t="s">
        <v>518</v>
      </c>
      <c r="AD156" s="1" t="s">
        <v>96</v>
      </c>
      <c r="AE156" s="1" t="s">
        <v>519</v>
      </c>
      <c r="AF156" s="1" t="s">
        <v>1045</v>
      </c>
      <c r="AG156" s="1" t="s">
        <v>1046</v>
      </c>
      <c r="AH156" s="1" t="s">
        <v>1047</v>
      </c>
      <c r="AI156" s="1" t="s">
        <v>1048</v>
      </c>
      <c r="AJ156" s="1" t="s">
        <v>51</v>
      </c>
      <c r="AK156" s="6">
        <v>1</v>
      </c>
      <c r="AL156" s="7">
        <v>5.5</v>
      </c>
      <c r="AM156" s="7">
        <v>0.2</v>
      </c>
      <c r="AN156" s="7">
        <v>5.5</v>
      </c>
      <c r="AO156" s="1" t="s">
        <v>58</v>
      </c>
      <c r="AP156" s="7">
        <v>59.95</v>
      </c>
      <c r="AQ156" s="1" t="s">
        <v>53</v>
      </c>
      <c r="AR156" s="1" t="s">
        <v>53</v>
      </c>
      <c r="AS156" s="1" t="s">
        <v>53</v>
      </c>
      <c r="AT156" s="1" t="s">
        <v>53</v>
      </c>
      <c r="AU156" s="1" t="s">
        <v>53</v>
      </c>
      <c r="AV156" s="1" t="s">
        <v>110</v>
      </c>
      <c r="AW156" s="1" t="s">
        <v>105</v>
      </c>
      <c r="AX156" s="1" t="s">
        <v>105</v>
      </c>
      <c r="AY156" s="1" t="s">
        <v>51</v>
      </c>
      <c r="AZ156" s="1" t="s">
        <v>54</v>
      </c>
      <c r="BA156" s="1" t="s">
        <v>1049</v>
      </c>
      <c r="BB156" s="1" t="s">
        <v>51</v>
      </c>
      <c r="BC156" s="1" t="s">
        <v>1050</v>
      </c>
      <c r="BD156" s="1" t="s">
        <v>106</v>
      </c>
      <c r="BE156" s="1" t="s">
        <v>107</v>
      </c>
      <c r="BF156" s="1" t="s">
        <v>108</v>
      </c>
      <c r="BG156" s="1" t="s">
        <v>55</v>
      </c>
      <c r="BH156" s="1" t="s">
        <v>56</v>
      </c>
      <c r="BI156" s="1" t="s">
        <v>51</v>
      </c>
      <c r="BJ156" s="1" t="s">
        <v>109</v>
      </c>
    </row>
    <row r="157" spans="2:62" x14ac:dyDescent="0.3">
      <c r="B157" s="9">
        <f t="shared" si="57"/>
        <v>153</v>
      </c>
      <c r="C157" s="9" t="str">
        <f t="shared" si="58"/>
        <v>YVR</v>
      </c>
      <c r="D157" s="9" t="str">
        <f t="shared" si="59"/>
        <v>2025-09-23</v>
      </c>
      <c r="E157" s="9" t="str">
        <f t="shared" si="60"/>
        <v>01477597155</v>
      </c>
      <c r="F157" s="9" t="str">
        <f t="shared" si="61"/>
        <v>PUS250157004</v>
      </c>
      <c r="G157" s="9" t="str">
        <f t="shared" si="62"/>
        <v>박지영</v>
      </c>
      <c r="H157" s="2" t="str">
        <f t="shared" si="63"/>
        <v>일반(목록배제,Normal-Manifest Exception)</v>
      </c>
      <c r="I157" s="28">
        <f t="shared" si="64"/>
        <v>11.97</v>
      </c>
      <c r="J157" s="2" t="str">
        <f t="shared" si="65"/>
        <v>KSC GLOBAL TRADING LTD</v>
      </c>
      <c r="K157" s="9">
        <f t="shared" si="66"/>
        <v>1</v>
      </c>
      <c r="L157" s="21">
        <f t="shared" si="67"/>
        <v>1.5</v>
      </c>
      <c r="M157" s="21">
        <f t="shared" si="68"/>
        <v>0.2</v>
      </c>
      <c r="N157" s="21">
        <f t="shared" si="69"/>
        <v>1.5</v>
      </c>
      <c r="O157" s="21">
        <f t="shared" si="70"/>
        <v>1.5</v>
      </c>
      <c r="P157" s="9" t="str">
        <f t="shared" si="71"/>
        <v>6094373032958</v>
      </c>
      <c r="Q157" s="22">
        <f t="shared" si="72"/>
        <v>10650</v>
      </c>
      <c r="R157" s="27">
        <f>VLOOKUP(H157,MAPPING!$B$3:$D$13,3,0)</f>
        <v>0</v>
      </c>
      <c r="S157" s="26">
        <f t="shared" si="73"/>
        <v>0</v>
      </c>
      <c r="T157" s="27">
        <v>0</v>
      </c>
      <c r="U157" s="27">
        <f>(IF(VLOOKUP(VLOOKUP(AP157,MAPPING!$B$15:$D$20,2,1),MAPPING!$C$15:$E$20,2,0)=7000,0,VLOOKUP(VLOOKUP(AP157,MAPPING!$B$15:$D$20,2,1),MAPPING!$C$15:$E$20,2,0)))</f>
        <v>0</v>
      </c>
      <c r="V157" s="27">
        <f>(K157*VLOOKUP(O157/K157,MAPPING!$B$22:$C$29,2,10))</f>
        <v>0</v>
      </c>
      <c r="W157" s="27">
        <v>0</v>
      </c>
      <c r="X157" s="124">
        <f t="shared" si="74"/>
        <v>0</v>
      </c>
      <c r="Y157" s="122"/>
      <c r="Z157" s="11">
        <f t="shared" si="56"/>
        <v>10650</v>
      </c>
      <c r="AA157" s="95"/>
      <c r="AC157" s="1" t="s">
        <v>518</v>
      </c>
      <c r="AD157" s="1" t="s">
        <v>96</v>
      </c>
      <c r="AE157" s="1" t="s">
        <v>519</v>
      </c>
      <c r="AF157" s="1" t="s">
        <v>1051</v>
      </c>
      <c r="AG157" s="1" t="s">
        <v>138</v>
      </c>
      <c r="AH157" s="1" t="s">
        <v>1052</v>
      </c>
      <c r="AI157" s="1" t="s">
        <v>1053</v>
      </c>
      <c r="AJ157" s="1" t="s">
        <v>51</v>
      </c>
      <c r="AK157" s="6">
        <v>1</v>
      </c>
      <c r="AL157" s="7">
        <v>1.5</v>
      </c>
      <c r="AM157" s="7">
        <v>0.2</v>
      </c>
      <c r="AN157" s="7">
        <v>1.5</v>
      </c>
      <c r="AO157" s="1" t="s">
        <v>58</v>
      </c>
      <c r="AP157" s="7">
        <v>11.97</v>
      </c>
      <c r="AQ157" s="1" t="s">
        <v>53</v>
      </c>
      <c r="AR157" s="1" t="s">
        <v>53</v>
      </c>
      <c r="AS157" s="1" t="s">
        <v>53</v>
      </c>
      <c r="AT157" s="1" t="s">
        <v>53</v>
      </c>
      <c r="AU157" s="1" t="s">
        <v>53</v>
      </c>
      <c r="AV157" s="1" t="s">
        <v>110</v>
      </c>
      <c r="AW157" s="1" t="s">
        <v>105</v>
      </c>
      <c r="AX157" s="1" t="s">
        <v>105</v>
      </c>
      <c r="AY157" s="1" t="s">
        <v>51</v>
      </c>
      <c r="AZ157" s="1" t="s">
        <v>54</v>
      </c>
      <c r="BA157" s="1" t="s">
        <v>1054</v>
      </c>
      <c r="BB157" s="1" t="s">
        <v>51</v>
      </c>
      <c r="BC157" s="1" t="s">
        <v>1055</v>
      </c>
      <c r="BD157" s="1" t="s">
        <v>106</v>
      </c>
      <c r="BE157" s="1" t="s">
        <v>107</v>
      </c>
      <c r="BF157" s="1" t="s">
        <v>108</v>
      </c>
      <c r="BG157" s="1" t="s">
        <v>55</v>
      </c>
      <c r="BH157" s="1" t="s">
        <v>56</v>
      </c>
      <c r="BI157" s="1" t="s">
        <v>51</v>
      </c>
      <c r="BJ157" s="1" t="s">
        <v>109</v>
      </c>
    </row>
    <row r="158" spans="2:62" x14ac:dyDescent="0.3">
      <c r="B158" s="9">
        <f t="shared" si="57"/>
        <v>154</v>
      </c>
      <c r="C158" s="9" t="str">
        <f t="shared" si="58"/>
        <v>YVR</v>
      </c>
      <c r="D158" s="9" t="str">
        <f t="shared" si="59"/>
        <v>2025-09-23</v>
      </c>
      <c r="E158" s="9" t="str">
        <f t="shared" si="60"/>
        <v>01477597155</v>
      </c>
      <c r="F158" s="9" t="str">
        <f t="shared" si="61"/>
        <v>PUS250157013</v>
      </c>
      <c r="G158" s="9" t="str">
        <f t="shared" si="62"/>
        <v>손준호</v>
      </c>
      <c r="H158" s="2" t="str">
        <f t="shared" si="63"/>
        <v>일반(목록배제,Normal-Manifest Exception)</v>
      </c>
      <c r="I158" s="28">
        <f t="shared" si="64"/>
        <v>59.95</v>
      </c>
      <c r="J158" s="2" t="str">
        <f t="shared" si="65"/>
        <v>KSC GLOBAL TRADING LTD</v>
      </c>
      <c r="K158" s="9">
        <f t="shared" si="66"/>
        <v>1</v>
      </c>
      <c r="L158" s="21">
        <f t="shared" si="67"/>
        <v>5.5</v>
      </c>
      <c r="M158" s="21">
        <f t="shared" si="68"/>
        <v>0.2</v>
      </c>
      <c r="N158" s="21">
        <f t="shared" si="69"/>
        <v>5.5</v>
      </c>
      <c r="O158" s="21">
        <f t="shared" si="70"/>
        <v>5.5</v>
      </c>
      <c r="P158" s="9" t="str">
        <f t="shared" si="71"/>
        <v>6094373032967</v>
      </c>
      <c r="Q158" s="22">
        <f t="shared" si="72"/>
        <v>26650</v>
      </c>
      <c r="R158" s="27">
        <f>VLOOKUP(H158,MAPPING!$B$3:$D$13,3,0)</f>
        <v>0</v>
      </c>
      <c r="S158" s="26">
        <f t="shared" si="73"/>
        <v>0</v>
      </c>
      <c r="T158" s="27">
        <v>0</v>
      </c>
      <c r="U158" s="27">
        <f>(IF(VLOOKUP(VLOOKUP(AP158,MAPPING!$B$15:$D$20,2,1),MAPPING!$C$15:$E$20,2,0)=7000,0,VLOOKUP(VLOOKUP(AP158,MAPPING!$B$15:$D$20,2,1),MAPPING!$C$15:$E$20,2,0)))</f>
        <v>0</v>
      </c>
      <c r="V158" s="27">
        <f>(K158*VLOOKUP(O158/K158,MAPPING!$B$22:$C$29,2,10))</f>
        <v>1200</v>
      </c>
      <c r="W158" s="27">
        <v>0</v>
      </c>
      <c r="X158" s="124">
        <f t="shared" si="74"/>
        <v>0</v>
      </c>
      <c r="Y158" s="122"/>
      <c r="Z158" s="11">
        <f t="shared" si="56"/>
        <v>27850</v>
      </c>
      <c r="AA158" s="95"/>
      <c r="AC158" s="1" t="s">
        <v>518</v>
      </c>
      <c r="AD158" s="1" t="s">
        <v>96</v>
      </c>
      <c r="AE158" s="1" t="s">
        <v>519</v>
      </c>
      <c r="AF158" s="1" t="s">
        <v>1056</v>
      </c>
      <c r="AG158" s="1" t="s">
        <v>1057</v>
      </c>
      <c r="AH158" s="1" t="s">
        <v>1058</v>
      </c>
      <c r="AI158" s="1" t="s">
        <v>1059</v>
      </c>
      <c r="AJ158" s="1" t="s">
        <v>51</v>
      </c>
      <c r="AK158" s="6">
        <v>1</v>
      </c>
      <c r="AL158" s="7">
        <v>5.5</v>
      </c>
      <c r="AM158" s="7">
        <v>0.2</v>
      </c>
      <c r="AN158" s="7">
        <v>5.5</v>
      </c>
      <c r="AO158" s="1" t="s">
        <v>58</v>
      </c>
      <c r="AP158" s="7">
        <v>59.95</v>
      </c>
      <c r="AQ158" s="1" t="s">
        <v>53</v>
      </c>
      <c r="AR158" s="1" t="s">
        <v>53</v>
      </c>
      <c r="AS158" s="1" t="s">
        <v>53</v>
      </c>
      <c r="AT158" s="1" t="s">
        <v>53</v>
      </c>
      <c r="AU158" s="1" t="s">
        <v>53</v>
      </c>
      <c r="AV158" s="1" t="s">
        <v>110</v>
      </c>
      <c r="AW158" s="1" t="s">
        <v>105</v>
      </c>
      <c r="AX158" s="1" t="s">
        <v>105</v>
      </c>
      <c r="AY158" s="1" t="s">
        <v>51</v>
      </c>
      <c r="AZ158" s="1" t="s">
        <v>54</v>
      </c>
      <c r="BA158" s="1" t="s">
        <v>1060</v>
      </c>
      <c r="BB158" s="1" t="s">
        <v>51</v>
      </c>
      <c r="BC158" s="1" t="s">
        <v>1061</v>
      </c>
      <c r="BD158" s="1" t="s">
        <v>106</v>
      </c>
      <c r="BE158" s="1" t="s">
        <v>107</v>
      </c>
      <c r="BF158" s="1" t="s">
        <v>108</v>
      </c>
      <c r="BG158" s="1" t="s">
        <v>55</v>
      </c>
      <c r="BH158" s="1" t="s">
        <v>56</v>
      </c>
      <c r="BI158" s="1" t="s">
        <v>51</v>
      </c>
      <c r="BJ158" s="1" t="s">
        <v>109</v>
      </c>
    </row>
    <row r="159" spans="2:62" x14ac:dyDescent="0.3">
      <c r="B159" s="9">
        <f t="shared" si="57"/>
        <v>155</v>
      </c>
      <c r="C159" s="9" t="str">
        <f t="shared" si="58"/>
        <v>YVR</v>
      </c>
      <c r="D159" s="9" t="str">
        <f t="shared" si="59"/>
        <v>2025-09-23</v>
      </c>
      <c r="E159" s="9" t="str">
        <f t="shared" si="60"/>
        <v>01477597155</v>
      </c>
      <c r="F159" s="9" t="str">
        <f t="shared" si="61"/>
        <v>PUS250156974</v>
      </c>
      <c r="G159" s="9" t="str">
        <f t="shared" si="62"/>
        <v>SONG DOO PYO</v>
      </c>
      <c r="H159" s="2" t="str">
        <f t="shared" si="63"/>
        <v>일반(목록배제,Normal-Manifest Exception)</v>
      </c>
      <c r="I159" s="28">
        <f t="shared" si="64"/>
        <v>23.98</v>
      </c>
      <c r="J159" s="2" t="str">
        <f t="shared" si="65"/>
        <v>KSC GLOBAL TRADING LTD</v>
      </c>
      <c r="K159" s="9">
        <f t="shared" si="66"/>
        <v>1</v>
      </c>
      <c r="L159" s="21">
        <f t="shared" si="67"/>
        <v>2.2999999999999998</v>
      </c>
      <c r="M159" s="21">
        <f t="shared" si="68"/>
        <v>0.2</v>
      </c>
      <c r="N159" s="21">
        <f t="shared" si="69"/>
        <v>2.2999999999999998</v>
      </c>
      <c r="O159" s="21">
        <f t="shared" si="70"/>
        <v>2.5</v>
      </c>
      <c r="P159" s="9" t="str">
        <f t="shared" si="71"/>
        <v>6094373032928</v>
      </c>
      <c r="Q159" s="22">
        <f t="shared" si="72"/>
        <v>14650</v>
      </c>
      <c r="R159" s="27">
        <f>VLOOKUP(H159,MAPPING!$B$3:$D$13,3,0)</f>
        <v>0</v>
      </c>
      <c r="S159" s="26">
        <f t="shared" si="73"/>
        <v>0</v>
      </c>
      <c r="T159" s="27">
        <v>0</v>
      </c>
      <c r="U159" s="27">
        <f>(IF(VLOOKUP(VLOOKUP(AP159,MAPPING!$B$15:$D$20,2,1),MAPPING!$C$15:$E$20,2,0)=7000,0,VLOOKUP(VLOOKUP(AP159,MAPPING!$B$15:$D$20,2,1),MAPPING!$C$15:$E$20,2,0)))</f>
        <v>0</v>
      </c>
      <c r="V159" s="27">
        <f>(K159*VLOOKUP(O159/K159,MAPPING!$B$22:$C$29,2,10))</f>
        <v>600</v>
      </c>
      <c r="W159" s="27">
        <v>0</v>
      </c>
      <c r="X159" s="124">
        <f t="shared" si="74"/>
        <v>0</v>
      </c>
      <c r="Y159" s="122"/>
      <c r="Z159" s="11">
        <f t="shared" si="56"/>
        <v>15250</v>
      </c>
      <c r="AA159" s="95"/>
      <c r="AC159" s="1" t="s">
        <v>518</v>
      </c>
      <c r="AD159" s="1" t="s">
        <v>96</v>
      </c>
      <c r="AE159" s="1" t="s">
        <v>519</v>
      </c>
      <c r="AF159" s="1" t="s">
        <v>1062</v>
      </c>
      <c r="AG159" s="1" t="s">
        <v>1063</v>
      </c>
      <c r="AH159" s="1" t="s">
        <v>1064</v>
      </c>
      <c r="AI159" s="1" t="s">
        <v>1065</v>
      </c>
      <c r="AJ159" s="1" t="s">
        <v>51</v>
      </c>
      <c r="AK159" s="6">
        <v>1</v>
      </c>
      <c r="AL159" s="7">
        <v>2.2999999999999998</v>
      </c>
      <c r="AM159" s="7">
        <v>0.2</v>
      </c>
      <c r="AN159" s="7">
        <v>2.2999999999999998</v>
      </c>
      <c r="AO159" s="1" t="s">
        <v>58</v>
      </c>
      <c r="AP159" s="7">
        <v>23.98</v>
      </c>
      <c r="AQ159" s="1" t="s">
        <v>53</v>
      </c>
      <c r="AR159" s="1" t="s">
        <v>53</v>
      </c>
      <c r="AS159" s="1" t="s">
        <v>53</v>
      </c>
      <c r="AT159" s="1" t="s">
        <v>53</v>
      </c>
      <c r="AU159" s="1" t="s">
        <v>53</v>
      </c>
      <c r="AV159" s="1" t="s">
        <v>110</v>
      </c>
      <c r="AW159" s="1" t="s">
        <v>105</v>
      </c>
      <c r="AX159" s="1" t="s">
        <v>105</v>
      </c>
      <c r="AY159" s="1" t="s">
        <v>51</v>
      </c>
      <c r="AZ159" s="1" t="s">
        <v>54</v>
      </c>
      <c r="BA159" s="1" t="s">
        <v>1066</v>
      </c>
      <c r="BB159" s="1" t="s">
        <v>51</v>
      </c>
      <c r="BC159" s="1" t="s">
        <v>1067</v>
      </c>
      <c r="BD159" s="1" t="s">
        <v>106</v>
      </c>
      <c r="BE159" s="1" t="s">
        <v>107</v>
      </c>
      <c r="BF159" s="1" t="s">
        <v>108</v>
      </c>
      <c r="BG159" s="1" t="s">
        <v>55</v>
      </c>
      <c r="BH159" s="1" t="s">
        <v>56</v>
      </c>
      <c r="BI159" s="1" t="s">
        <v>51</v>
      </c>
      <c r="BJ159" s="1" t="s">
        <v>109</v>
      </c>
    </row>
    <row r="160" spans="2:62" x14ac:dyDescent="0.3">
      <c r="B160" s="9">
        <f t="shared" si="57"/>
        <v>156</v>
      </c>
      <c r="C160" s="9" t="str">
        <f t="shared" si="58"/>
        <v>YVR</v>
      </c>
      <c r="D160" s="9" t="str">
        <f t="shared" si="59"/>
        <v>2025-09-23</v>
      </c>
      <c r="E160" s="9" t="str">
        <f t="shared" si="60"/>
        <v>01477597155</v>
      </c>
      <c r="F160" s="9" t="str">
        <f t="shared" si="61"/>
        <v>PUS250156992</v>
      </c>
      <c r="G160" s="9" t="str">
        <f t="shared" si="62"/>
        <v>김지현</v>
      </c>
      <c r="H160" s="2" t="str">
        <f t="shared" si="63"/>
        <v>일반(목록배제,Normal-Manifest Exception)</v>
      </c>
      <c r="I160" s="28">
        <f t="shared" si="64"/>
        <v>59.95</v>
      </c>
      <c r="J160" s="2" t="str">
        <f t="shared" si="65"/>
        <v>KSC GLOBAL TRADING LTD</v>
      </c>
      <c r="K160" s="9">
        <f t="shared" si="66"/>
        <v>1</v>
      </c>
      <c r="L160" s="21">
        <f t="shared" si="67"/>
        <v>5.5</v>
      </c>
      <c r="M160" s="21">
        <f t="shared" si="68"/>
        <v>0.2</v>
      </c>
      <c r="N160" s="21">
        <f t="shared" si="69"/>
        <v>5.5</v>
      </c>
      <c r="O160" s="21">
        <f t="shared" si="70"/>
        <v>5.5</v>
      </c>
      <c r="P160" s="9" t="str">
        <f t="shared" si="71"/>
        <v>6094373032946</v>
      </c>
      <c r="Q160" s="22">
        <f t="shared" si="72"/>
        <v>26650</v>
      </c>
      <c r="R160" s="27">
        <f>VLOOKUP(H160,MAPPING!$B$3:$D$13,3,0)</f>
        <v>0</v>
      </c>
      <c r="S160" s="26">
        <f t="shared" si="73"/>
        <v>0</v>
      </c>
      <c r="T160" s="27">
        <v>0</v>
      </c>
      <c r="U160" s="27">
        <f>(IF(VLOOKUP(VLOOKUP(AP160,MAPPING!$B$15:$D$20,2,1),MAPPING!$C$15:$E$20,2,0)=7000,0,VLOOKUP(VLOOKUP(AP160,MAPPING!$B$15:$D$20,2,1),MAPPING!$C$15:$E$20,2,0)))</f>
        <v>0</v>
      </c>
      <c r="V160" s="27">
        <f>(K160*VLOOKUP(O160/K160,MAPPING!$B$22:$C$29,2,10))</f>
        <v>1200</v>
      </c>
      <c r="W160" s="27">
        <v>0</v>
      </c>
      <c r="X160" s="124">
        <f t="shared" si="74"/>
        <v>0</v>
      </c>
      <c r="Y160" s="122"/>
      <c r="Z160" s="11">
        <f t="shared" si="56"/>
        <v>27850</v>
      </c>
      <c r="AA160" s="95"/>
      <c r="AC160" s="1" t="s">
        <v>518</v>
      </c>
      <c r="AD160" s="1" t="s">
        <v>96</v>
      </c>
      <c r="AE160" s="1" t="s">
        <v>519</v>
      </c>
      <c r="AF160" s="1" t="s">
        <v>1068</v>
      </c>
      <c r="AG160" s="1" t="s">
        <v>495</v>
      </c>
      <c r="AH160" s="1" t="s">
        <v>496</v>
      </c>
      <c r="AI160" s="1" t="s">
        <v>1069</v>
      </c>
      <c r="AJ160" s="1" t="s">
        <v>51</v>
      </c>
      <c r="AK160" s="6">
        <v>1</v>
      </c>
      <c r="AL160" s="7">
        <v>5.5</v>
      </c>
      <c r="AM160" s="7">
        <v>0.2</v>
      </c>
      <c r="AN160" s="7">
        <v>5.5</v>
      </c>
      <c r="AO160" s="1" t="s">
        <v>58</v>
      </c>
      <c r="AP160" s="7">
        <v>59.95</v>
      </c>
      <c r="AQ160" s="1" t="s">
        <v>53</v>
      </c>
      <c r="AR160" s="1" t="s">
        <v>53</v>
      </c>
      <c r="AS160" s="1" t="s">
        <v>53</v>
      </c>
      <c r="AT160" s="1" t="s">
        <v>53</v>
      </c>
      <c r="AU160" s="1" t="s">
        <v>53</v>
      </c>
      <c r="AV160" s="1" t="s">
        <v>110</v>
      </c>
      <c r="AW160" s="1" t="s">
        <v>105</v>
      </c>
      <c r="AX160" s="1" t="s">
        <v>105</v>
      </c>
      <c r="AY160" s="1" t="s">
        <v>51</v>
      </c>
      <c r="AZ160" s="1" t="s">
        <v>54</v>
      </c>
      <c r="BA160" s="1" t="s">
        <v>1070</v>
      </c>
      <c r="BB160" s="1" t="s">
        <v>51</v>
      </c>
      <c r="BC160" s="1" t="s">
        <v>1071</v>
      </c>
      <c r="BD160" s="1" t="s">
        <v>106</v>
      </c>
      <c r="BE160" s="1" t="s">
        <v>107</v>
      </c>
      <c r="BF160" s="1" t="s">
        <v>108</v>
      </c>
      <c r="BG160" s="1" t="s">
        <v>55</v>
      </c>
      <c r="BH160" s="1" t="s">
        <v>56</v>
      </c>
      <c r="BI160" s="1" t="s">
        <v>51</v>
      </c>
      <c r="BJ160" s="1" t="s">
        <v>109</v>
      </c>
    </row>
    <row r="161" spans="2:62" x14ac:dyDescent="0.3">
      <c r="B161" s="9">
        <f t="shared" si="57"/>
        <v>157</v>
      </c>
      <c r="C161" s="9" t="str">
        <f t="shared" si="58"/>
        <v>YVR</v>
      </c>
      <c r="D161" s="9" t="str">
        <f t="shared" si="59"/>
        <v>2025-09-23</v>
      </c>
      <c r="E161" s="9" t="str">
        <f t="shared" si="60"/>
        <v>01477597155</v>
      </c>
      <c r="F161" s="9" t="str">
        <f t="shared" si="61"/>
        <v>PUS250157040</v>
      </c>
      <c r="G161" s="9" t="str">
        <f t="shared" si="62"/>
        <v>이영주</v>
      </c>
      <c r="H161" s="2" t="str">
        <f t="shared" si="63"/>
        <v>일반(목록배제,Normal-Manifest Exception)</v>
      </c>
      <c r="I161" s="28">
        <f t="shared" si="64"/>
        <v>19.98</v>
      </c>
      <c r="J161" s="2" t="str">
        <f t="shared" si="65"/>
        <v>KSC GLOBAL TRADING LTD</v>
      </c>
      <c r="K161" s="9">
        <f t="shared" si="66"/>
        <v>1</v>
      </c>
      <c r="L161" s="21">
        <f t="shared" si="67"/>
        <v>1</v>
      </c>
      <c r="M161" s="21">
        <f t="shared" si="68"/>
        <v>0.2</v>
      </c>
      <c r="N161" s="21">
        <f t="shared" si="69"/>
        <v>1</v>
      </c>
      <c r="O161" s="21">
        <f t="shared" si="70"/>
        <v>1</v>
      </c>
      <c r="P161" s="9" t="str">
        <f t="shared" si="71"/>
        <v>6094373032994</v>
      </c>
      <c r="Q161" s="22">
        <f t="shared" si="72"/>
        <v>8650</v>
      </c>
      <c r="R161" s="27">
        <f>VLOOKUP(H161,MAPPING!$B$3:$D$13,3,0)</f>
        <v>0</v>
      </c>
      <c r="S161" s="26">
        <f t="shared" si="73"/>
        <v>0</v>
      </c>
      <c r="T161" s="27">
        <v>0</v>
      </c>
      <c r="U161" s="27">
        <f>(IF(VLOOKUP(VLOOKUP(AP161,MAPPING!$B$15:$D$20,2,1),MAPPING!$C$15:$E$20,2,0)=7000,0,VLOOKUP(VLOOKUP(AP161,MAPPING!$B$15:$D$20,2,1),MAPPING!$C$15:$E$20,2,0)))</f>
        <v>0</v>
      </c>
      <c r="V161" s="27">
        <f>(K161*VLOOKUP(O161/K161,MAPPING!$B$22:$C$29,2,10))</f>
        <v>0</v>
      </c>
      <c r="W161" s="27">
        <v>0</v>
      </c>
      <c r="X161" s="124">
        <f t="shared" si="74"/>
        <v>0</v>
      </c>
      <c r="Y161" s="122"/>
      <c r="Z161" s="11">
        <f t="shared" si="56"/>
        <v>8650</v>
      </c>
      <c r="AA161" s="95"/>
      <c r="AC161" s="1" t="s">
        <v>518</v>
      </c>
      <c r="AD161" s="1" t="s">
        <v>96</v>
      </c>
      <c r="AE161" s="1" t="s">
        <v>519</v>
      </c>
      <c r="AF161" s="1" t="s">
        <v>1072</v>
      </c>
      <c r="AG161" s="1" t="s">
        <v>1073</v>
      </c>
      <c r="AH161" s="1" t="s">
        <v>1074</v>
      </c>
      <c r="AI161" s="1" t="s">
        <v>1075</v>
      </c>
      <c r="AJ161" s="1" t="s">
        <v>51</v>
      </c>
      <c r="AK161" s="6">
        <v>1</v>
      </c>
      <c r="AL161" s="7">
        <v>1</v>
      </c>
      <c r="AM161" s="7">
        <v>0.2</v>
      </c>
      <c r="AN161" s="7">
        <v>1</v>
      </c>
      <c r="AO161" s="1" t="s">
        <v>58</v>
      </c>
      <c r="AP161" s="7">
        <v>19.98</v>
      </c>
      <c r="AQ161" s="1" t="s">
        <v>53</v>
      </c>
      <c r="AR161" s="1" t="s">
        <v>53</v>
      </c>
      <c r="AS161" s="1" t="s">
        <v>53</v>
      </c>
      <c r="AT161" s="1" t="s">
        <v>53</v>
      </c>
      <c r="AU161" s="1" t="s">
        <v>53</v>
      </c>
      <c r="AV161" s="1" t="s">
        <v>110</v>
      </c>
      <c r="AW161" s="1" t="s">
        <v>105</v>
      </c>
      <c r="AX161" s="1" t="s">
        <v>105</v>
      </c>
      <c r="AY161" s="1" t="s">
        <v>51</v>
      </c>
      <c r="AZ161" s="1" t="s">
        <v>54</v>
      </c>
      <c r="BA161" s="1" t="s">
        <v>1076</v>
      </c>
      <c r="BB161" s="1" t="s">
        <v>51</v>
      </c>
      <c r="BC161" s="1" t="s">
        <v>1077</v>
      </c>
      <c r="BD161" s="1" t="s">
        <v>106</v>
      </c>
      <c r="BE161" s="1" t="s">
        <v>107</v>
      </c>
      <c r="BF161" s="1" t="s">
        <v>108</v>
      </c>
      <c r="BG161" s="1" t="s">
        <v>55</v>
      </c>
      <c r="BH161" s="1" t="s">
        <v>56</v>
      </c>
      <c r="BI161" s="1" t="s">
        <v>51</v>
      </c>
      <c r="BJ161" s="1" t="s">
        <v>109</v>
      </c>
    </row>
    <row r="162" spans="2:62" x14ac:dyDescent="0.3">
      <c r="B162" s="9">
        <f t="shared" si="57"/>
        <v>158</v>
      </c>
      <c r="C162" s="9" t="str">
        <f t="shared" si="58"/>
        <v>YVR</v>
      </c>
      <c r="D162" s="9" t="str">
        <f t="shared" si="59"/>
        <v>2025-09-23</v>
      </c>
      <c r="E162" s="9" t="str">
        <f t="shared" si="60"/>
        <v>01477597155</v>
      </c>
      <c r="F162" s="9" t="str">
        <f t="shared" si="61"/>
        <v>PUS250157075</v>
      </c>
      <c r="G162" s="9" t="str">
        <f t="shared" si="62"/>
        <v>임민옥</v>
      </c>
      <c r="H162" s="2" t="str">
        <f t="shared" si="63"/>
        <v>일반(목록배제,Normal-Manifest Exception)</v>
      </c>
      <c r="I162" s="28">
        <f t="shared" si="64"/>
        <v>41.98</v>
      </c>
      <c r="J162" s="2" t="str">
        <f t="shared" si="65"/>
        <v>KSC GLOBAL TRADING LTD</v>
      </c>
      <c r="K162" s="9">
        <f t="shared" si="66"/>
        <v>1</v>
      </c>
      <c r="L162" s="21">
        <f t="shared" si="67"/>
        <v>2.5</v>
      </c>
      <c r="M162" s="21">
        <f t="shared" si="68"/>
        <v>0.2</v>
      </c>
      <c r="N162" s="21">
        <f t="shared" si="69"/>
        <v>2.5</v>
      </c>
      <c r="O162" s="21">
        <f t="shared" si="70"/>
        <v>2.5</v>
      </c>
      <c r="P162" s="9" t="str">
        <f t="shared" si="71"/>
        <v>6094373033219</v>
      </c>
      <c r="Q162" s="22">
        <f t="shared" si="72"/>
        <v>14650</v>
      </c>
      <c r="R162" s="27">
        <f>VLOOKUP(H162,MAPPING!$B$3:$D$13,3,0)</f>
        <v>0</v>
      </c>
      <c r="S162" s="26">
        <f t="shared" si="73"/>
        <v>0</v>
      </c>
      <c r="T162" s="27">
        <v>0</v>
      </c>
      <c r="U162" s="27">
        <f>(IF(VLOOKUP(VLOOKUP(AP162,MAPPING!$B$15:$D$20,2,1),MAPPING!$C$15:$E$20,2,0)=7000,0,VLOOKUP(VLOOKUP(AP162,MAPPING!$B$15:$D$20,2,1),MAPPING!$C$15:$E$20,2,0)))</f>
        <v>0</v>
      </c>
      <c r="V162" s="27">
        <f>(K162*VLOOKUP(O162/K162,MAPPING!$B$22:$C$29,2,10))</f>
        <v>600</v>
      </c>
      <c r="W162" s="27">
        <v>0</v>
      </c>
      <c r="X162" s="124">
        <f t="shared" si="74"/>
        <v>0</v>
      </c>
      <c r="Y162" s="122"/>
      <c r="Z162" s="11">
        <f t="shared" si="56"/>
        <v>15250</v>
      </c>
      <c r="AA162" s="95"/>
      <c r="AC162" s="1" t="s">
        <v>518</v>
      </c>
      <c r="AD162" s="1" t="s">
        <v>96</v>
      </c>
      <c r="AE162" s="1" t="s">
        <v>519</v>
      </c>
      <c r="AF162" s="1" t="s">
        <v>1078</v>
      </c>
      <c r="AG162" s="1" t="s">
        <v>1079</v>
      </c>
      <c r="AH162" s="1" t="s">
        <v>1080</v>
      </c>
      <c r="AI162" s="1" t="s">
        <v>1081</v>
      </c>
      <c r="AJ162" s="1" t="s">
        <v>51</v>
      </c>
      <c r="AK162" s="6">
        <v>1</v>
      </c>
      <c r="AL162" s="7">
        <v>2.5</v>
      </c>
      <c r="AM162" s="7">
        <v>0.2</v>
      </c>
      <c r="AN162" s="7">
        <v>2.5</v>
      </c>
      <c r="AO162" s="1" t="s">
        <v>58</v>
      </c>
      <c r="AP162" s="7">
        <v>41.98</v>
      </c>
      <c r="AQ162" s="1" t="s">
        <v>53</v>
      </c>
      <c r="AR162" s="1" t="s">
        <v>53</v>
      </c>
      <c r="AS162" s="1" t="s">
        <v>53</v>
      </c>
      <c r="AT162" s="1" t="s">
        <v>53</v>
      </c>
      <c r="AU162" s="1" t="s">
        <v>53</v>
      </c>
      <c r="AV162" s="1" t="s">
        <v>110</v>
      </c>
      <c r="AW162" s="1" t="s">
        <v>105</v>
      </c>
      <c r="AX162" s="1" t="s">
        <v>105</v>
      </c>
      <c r="AY162" s="1" t="s">
        <v>51</v>
      </c>
      <c r="AZ162" s="1" t="s">
        <v>54</v>
      </c>
      <c r="BA162" s="1" t="s">
        <v>1082</v>
      </c>
      <c r="BB162" s="1" t="s">
        <v>51</v>
      </c>
      <c r="BC162" s="1" t="s">
        <v>1083</v>
      </c>
      <c r="BD162" s="1" t="s">
        <v>106</v>
      </c>
      <c r="BE162" s="1" t="s">
        <v>107</v>
      </c>
      <c r="BF162" s="1" t="s">
        <v>108</v>
      </c>
      <c r="BG162" s="1" t="s">
        <v>55</v>
      </c>
      <c r="BH162" s="1" t="s">
        <v>56</v>
      </c>
      <c r="BI162" s="1" t="s">
        <v>51</v>
      </c>
      <c r="BJ162" s="1" t="s">
        <v>109</v>
      </c>
    </row>
    <row r="163" spans="2:62" x14ac:dyDescent="0.3">
      <c r="B163" s="9">
        <f t="shared" si="57"/>
        <v>159</v>
      </c>
      <c r="C163" s="9" t="str">
        <f t="shared" si="58"/>
        <v>YVR</v>
      </c>
      <c r="D163" s="9" t="str">
        <f t="shared" si="59"/>
        <v>2025-09-23</v>
      </c>
      <c r="E163" s="9" t="str">
        <f t="shared" si="60"/>
        <v>01477597155</v>
      </c>
      <c r="F163" s="9" t="str">
        <f t="shared" si="61"/>
        <v>PUS250156998</v>
      </c>
      <c r="G163" s="9" t="str">
        <f t="shared" si="62"/>
        <v>남혜정</v>
      </c>
      <c r="H163" s="2" t="str">
        <f t="shared" si="63"/>
        <v>일반(목록배제,Normal-Manifest Exception)</v>
      </c>
      <c r="I163" s="28">
        <f t="shared" si="64"/>
        <v>17.97</v>
      </c>
      <c r="J163" s="2" t="str">
        <f t="shared" si="65"/>
        <v>KSC GLOBAL TRADING LTD</v>
      </c>
      <c r="K163" s="9">
        <f t="shared" si="66"/>
        <v>1</v>
      </c>
      <c r="L163" s="21">
        <f t="shared" si="67"/>
        <v>1</v>
      </c>
      <c r="M163" s="21">
        <f t="shared" si="68"/>
        <v>0.2</v>
      </c>
      <c r="N163" s="21">
        <f t="shared" si="69"/>
        <v>1</v>
      </c>
      <c r="O163" s="21">
        <f t="shared" si="70"/>
        <v>1</v>
      </c>
      <c r="P163" s="9" t="str">
        <f t="shared" si="71"/>
        <v>6094373032952</v>
      </c>
      <c r="Q163" s="22">
        <f t="shared" si="72"/>
        <v>8650</v>
      </c>
      <c r="R163" s="27">
        <f>VLOOKUP(H163,MAPPING!$B$3:$D$13,3,0)</f>
        <v>0</v>
      </c>
      <c r="S163" s="26">
        <f t="shared" si="73"/>
        <v>0</v>
      </c>
      <c r="T163" s="27">
        <v>0</v>
      </c>
      <c r="U163" s="27">
        <f>(IF(VLOOKUP(VLOOKUP(AP163,MAPPING!$B$15:$D$20,2,1),MAPPING!$C$15:$E$20,2,0)=7000,0,VLOOKUP(VLOOKUP(AP163,MAPPING!$B$15:$D$20,2,1),MAPPING!$C$15:$E$20,2,0)))</f>
        <v>0</v>
      </c>
      <c r="V163" s="27">
        <f>(K163*VLOOKUP(O163/K163,MAPPING!$B$22:$C$29,2,10))</f>
        <v>0</v>
      </c>
      <c r="W163" s="27">
        <v>0</v>
      </c>
      <c r="X163" s="124">
        <f t="shared" si="74"/>
        <v>0</v>
      </c>
      <c r="Y163" s="122"/>
      <c r="Z163" s="11">
        <f t="shared" si="56"/>
        <v>8650</v>
      </c>
      <c r="AA163" s="95"/>
      <c r="AC163" s="1" t="s">
        <v>518</v>
      </c>
      <c r="AD163" s="1" t="s">
        <v>96</v>
      </c>
      <c r="AE163" s="1" t="s">
        <v>519</v>
      </c>
      <c r="AF163" s="1" t="s">
        <v>1084</v>
      </c>
      <c r="AG163" s="1" t="s">
        <v>133</v>
      </c>
      <c r="AH163" s="1" t="s">
        <v>134</v>
      </c>
      <c r="AI163" s="1" t="s">
        <v>135</v>
      </c>
      <c r="AJ163" s="1" t="s">
        <v>51</v>
      </c>
      <c r="AK163" s="6">
        <v>1</v>
      </c>
      <c r="AL163" s="7">
        <v>1</v>
      </c>
      <c r="AM163" s="7">
        <v>0.2</v>
      </c>
      <c r="AN163" s="7">
        <v>1</v>
      </c>
      <c r="AO163" s="1" t="s">
        <v>58</v>
      </c>
      <c r="AP163" s="7">
        <v>17.97</v>
      </c>
      <c r="AQ163" s="1" t="s">
        <v>53</v>
      </c>
      <c r="AR163" s="1" t="s">
        <v>53</v>
      </c>
      <c r="AS163" s="1" t="s">
        <v>53</v>
      </c>
      <c r="AT163" s="1" t="s">
        <v>53</v>
      </c>
      <c r="AU163" s="1" t="s">
        <v>53</v>
      </c>
      <c r="AV163" s="1" t="s">
        <v>110</v>
      </c>
      <c r="AW163" s="1" t="s">
        <v>105</v>
      </c>
      <c r="AX163" s="1" t="s">
        <v>105</v>
      </c>
      <c r="AY163" s="1" t="s">
        <v>51</v>
      </c>
      <c r="AZ163" s="1" t="s">
        <v>54</v>
      </c>
      <c r="BA163" s="1" t="s">
        <v>1085</v>
      </c>
      <c r="BB163" s="1" t="s">
        <v>51</v>
      </c>
      <c r="BC163" s="1" t="s">
        <v>1086</v>
      </c>
      <c r="BD163" s="1" t="s">
        <v>106</v>
      </c>
      <c r="BE163" s="1" t="s">
        <v>107</v>
      </c>
      <c r="BF163" s="1" t="s">
        <v>108</v>
      </c>
      <c r="BG163" s="1" t="s">
        <v>55</v>
      </c>
      <c r="BH163" s="1" t="s">
        <v>56</v>
      </c>
      <c r="BI163" s="1" t="s">
        <v>51</v>
      </c>
      <c r="BJ163" s="1" t="s">
        <v>109</v>
      </c>
    </row>
    <row r="164" spans="2:62" x14ac:dyDescent="0.3">
      <c r="B164" s="9">
        <f t="shared" si="57"/>
        <v>160</v>
      </c>
      <c r="C164" s="9" t="str">
        <f t="shared" si="58"/>
        <v>YVR</v>
      </c>
      <c r="D164" s="9" t="str">
        <f t="shared" si="59"/>
        <v>2025-09-23</v>
      </c>
      <c r="E164" s="9" t="str">
        <f t="shared" si="60"/>
        <v>01477597155</v>
      </c>
      <c r="F164" s="9" t="str">
        <f t="shared" si="61"/>
        <v>PUS250157005</v>
      </c>
      <c r="G164" s="9" t="str">
        <f t="shared" si="62"/>
        <v>박필례</v>
      </c>
      <c r="H164" s="2" t="str">
        <f t="shared" si="63"/>
        <v>일반(목록배제,Normal-Manifest Exception)</v>
      </c>
      <c r="I164" s="28">
        <f t="shared" si="64"/>
        <v>20.9</v>
      </c>
      <c r="J164" s="2" t="str">
        <f t="shared" si="65"/>
        <v>KSC GLOBAL TRADING LTD</v>
      </c>
      <c r="K164" s="9">
        <f t="shared" si="66"/>
        <v>1</v>
      </c>
      <c r="L164" s="21">
        <f t="shared" si="67"/>
        <v>0.5</v>
      </c>
      <c r="M164" s="21">
        <f t="shared" si="68"/>
        <v>0.2</v>
      </c>
      <c r="N164" s="21">
        <f t="shared" si="69"/>
        <v>0.5</v>
      </c>
      <c r="O164" s="21">
        <f t="shared" si="70"/>
        <v>0.5</v>
      </c>
      <c r="P164" s="9" t="str">
        <f t="shared" si="71"/>
        <v>6094373032959</v>
      </c>
      <c r="Q164" s="22">
        <f t="shared" si="72"/>
        <v>6650</v>
      </c>
      <c r="R164" s="27">
        <f>VLOOKUP(H164,MAPPING!$B$3:$D$13,3,0)</f>
        <v>0</v>
      </c>
      <c r="S164" s="26">
        <f t="shared" si="73"/>
        <v>0</v>
      </c>
      <c r="T164" s="27">
        <v>0</v>
      </c>
      <c r="U164" s="27">
        <f>(IF(VLOOKUP(VLOOKUP(AP164,MAPPING!$B$15:$D$20,2,1),MAPPING!$C$15:$E$20,2,0)=7000,0,VLOOKUP(VLOOKUP(AP164,MAPPING!$B$15:$D$20,2,1),MAPPING!$C$15:$E$20,2,0)))</f>
        <v>0</v>
      </c>
      <c r="V164" s="27">
        <f>(K164*VLOOKUP(O164/K164,MAPPING!$B$22:$C$29,2,10))</f>
        <v>0</v>
      </c>
      <c r="W164" s="27">
        <v>0</v>
      </c>
      <c r="X164" s="124">
        <f t="shared" si="74"/>
        <v>0</v>
      </c>
      <c r="Y164" s="122"/>
      <c r="Z164" s="11">
        <f t="shared" si="56"/>
        <v>6650</v>
      </c>
      <c r="AA164" s="95"/>
      <c r="AC164" s="1" t="s">
        <v>518</v>
      </c>
      <c r="AD164" s="1" t="s">
        <v>96</v>
      </c>
      <c r="AE164" s="1" t="s">
        <v>519</v>
      </c>
      <c r="AF164" s="1" t="s">
        <v>1087</v>
      </c>
      <c r="AG164" s="1" t="s">
        <v>1088</v>
      </c>
      <c r="AH164" s="1" t="s">
        <v>1089</v>
      </c>
      <c r="AI164" s="1" t="s">
        <v>140</v>
      </c>
      <c r="AJ164" s="1" t="s">
        <v>51</v>
      </c>
      <c r="AK164" s="6">
        <v>1</v>
      </c>
      <c r="AL164" s="7">
        <v>0.5</v>
      </c>
      <c r="AM164" s="7">
        <v>0.2</v>
      </c>
      <c r="AN164" s="7">
        <v>0.5</v>
      </c>
      <c r="AO164" s="1" t="s">
        <v>58</v>
      </c>
      <c r="AP164" s="7">
        <v>20.9</v>
      </c>
      <c r="AQ164" s="1" t="s">
        <v>53</v>
      </c>
      <c r="AR164" s="1" t="s">
        <v>53</v>
      </c>
      <c r="AS164" s="1" t="s">
        <v>53</v>
      </c>
      <c r="AT164" s="1" t="s">
        <v>53</v>
      </c>
      <c r="AU164" s="1" t="s">
        <v>53</v>
      </c>
      <c r="AV164" s="1" t="s">
        <v>110</v>
      </c>
      <c r="AW164" s="1" t="s">
        <v>105</v>
      </c>
      <c r="AX164" s="1" t="s">
        <v>105</v>
      </c>
      <c r="AY164" s="1" t="s">
        <v>51</v>
      </c>
      <c r="AZ164" s="1" t="s">
        <v>54</v>
      </c>
      <c r="BA164" s="1" t="s">
        <v>1090</v>
      </c>
      <c r="BB164" s="1" t="s">
        <v>51</v>
      </c>
      <c r="BC164" s="1" t="s">
        <v>1091</v>
      </c>
      <c r="BD164" s="1" t="s">
        <v>106</v>
      </c>
      <c r="BE164" s="1" t="s">
        <v>107</v>
      </c>
      <c r="BF164" s="1" t="s">
        <v>108</v>
      </c>
      <c r="BG164" s="1" t="s">
        <v>55</v>
      </c>
      <c r="BH164" s="1" t="s">
        <v>56</v>
      </c>
      <c r="BI164" s="1" t="s">
        <v>51</v>
      </c>
      <c r="BJ164" s="1" t="s">
        <v>109</v>
      </c>
    </row>
    <row r="165" spans="2:62" x14ac:dyDescent="0.3">
      <c r="B165" s="9">
        <f t="shared" si="57"/>
        <v>161</v>
      </c>
      <c r="C165" s="9" t="str">
        <f t="shared" si="58"/>
        <v>YVR</v>
      </c>
      <c r="D165" s="9" t="str">
        <f t="shared" si="59"/>
        <v>2025-09-23</v>
      </c>
      <c r="E165" s="9" t="str">
        <f t="shared" si="60"/>
        <v>01477597155</v>
      </c>
      <c r="F165" s="9" t="str">
        <f t="shared" si="61"/>
        <v>PUS250157036</v>
      </c>
      <c r="G165" s="9" t="str">
        <f t="shared" si="62"/>
        <v>이병희</v>
      </c>
      <c r="H165" s="2" t="str">
        <f t="shared" si="63"/>
        <v>일반(목록배제,Normal-Manifest Exception)</v>
      </c>
      <c r="I165" s="28">
        <f t="shared" si="64"/>
        <v>5.97</v>
      </c>
      <c r="J165" s="2" t="str">
        <f t="shared" si="65"/>
        <v>KSC GLOBAL TRADING LTD</v>
      </c>
      <c r="K165" s="9">
        <f t="shared" si="66"/>
        <v>1</v>
      </c>
      <c r="L165" s="21">
        <f t="shared" si="67"/>
        <v>1</v>
      </c>
      <c r="M165" s="21">
        <f t="shared" si="68"/>
        <v>0.2</v>
      </c>
      <c r="N165" s="21">
        <f t="shared" si="69"/>
        <v>1</v>
      </c>
      <c r="O165" s="21">
        <f t="shared" si="70"/>
        <v>1</v>
      </c>
      <c r="P165" s="9" t="str">
        <f t="shared" si="71"/>
        <v>6094373032990</v>
      </c>
      <c r="Q165" s="22">
        <f t="shared" si="72"/>
        <v>8650</v>
      </c>
      <c r="R165" s="27">
        <f>VLOOKUP(H165,MAPPING!$B$3:$D$13,3,0)</f>
        <v>0</v>
      </c>
      <c r="S165" s="26">
        <f t="shared" si="73"/>
        <v>0</v>
      </c>
      <c r="T165" s="27">
        <v>0</v>
      </c>
      <c r="U165" s="27">
        <f>(IF(VLOOKUP(VLOOKUP(AP165,MAPPING!$B$15:$D$20,2,1),MAPPING!$C$15:$E$20,2,0)=7000,0,VLOOKUP(VLOOKUP(AP165,MAPPING!$B$15:$D$20,2,1),MAPPING!$C$15:$E$20,2,0)))</f>
        <v>0</v>
      </c>
      <c r="V165" s="27">
        <f>(K165*VLOOKUP(O165/K165,MAPPING!$B$22:$C$29,2,10))</f>
        <v>0</v>
      </c>
      <c r="W165" s="27">
        <v>0</v>
      </c>
      <c r="X165" s="124">
        <f t="shared" si="74"/>
        <v>0</v>
      </c>
      <c r="Y165" s="122"/>
      <c r="Z165" s="11">
        <f t="shared" si="56"/>
        <v>8650</v>
      </c>
      <c r="AA165" s="95"/>
      <c r="AC165" s="1" t="s">
        <v>518</v>
      </c>
      <c r="AD165" s="1" t="s">
        <v>96</v>
      </c>
      <c r="AE165" s="1" t="s">
        <v>519</v>
      </c>
      <c r="AF165" s="1" t="s">
        <v>1092</v>
      </c>
      <c r="AG165" s="1" t="s">
        <v>1093</v>
      </c>
      <c r="AH165" s="1" t="s">
        <v>1094</v>
      </c>
      <c r="AI165" s="1" t="s">
        <v>1095</v>
      </c>
      <c r="AJ165" s="1" t="s">
        <v>51</v>
      </c>
      <c r="AK165" s="6">
        <v>1</v>
      </c>
      <c r="AL165" s="7">
        <v>1</v>
      </c>
      <c r="AM165" s="7">
        <v>0.2</v>
      </c>
      <c r="AN165" s="7">
        <v>1</v>
      </c>
      <c r="AO165" s="1" t="s">
        <v>58</v>
      </c>
      <c r="AP165" s="7">
        <v>5.97</v>
      </c>
      <c r="AQ165" s="1" t="s">
        <v>53</v>
      </c>
      <c r="AR165" s="1" t="s">
        <v>53</v>
      </c>
      <c r="AS165" s="1" t="s">
        <v>53</v>
      </c>
      <c r="AT165" s="1" t="s">
        <v>53</v>
      </c>
      <c r="AU165" s="1" t="s">
        <v>53</v>
      </c>
      <c r="AV165" s="1" t="s">
        <v>110</v>
      </c>
      <c r="AW165" s="1" t="s">
        <v>105</v>
      </c>
      <c r="AX165" s="1" t="s">
        <v>105</v>
      </c>
      <c r="AY165" s="1" t="s">
        <v>51</v>
      </c>
      <c r="AZ165" s="1" t="s">
        <v>54</v>
      </c>
      <c r="BA165" s="1" t="s">
        <v>1096</v>
      </c>
      <c r="BB165" s="1" t="s">
        <v>51</v>
      </c>
      <c r="BC165" s="1" t="s">
        <v>1097</v>
      </c>
      <c r="BD165" s="1" t="s">
        <v>106</v>
      </c>
      <c r="BE165" s="1" t="s">
        <v>107</v>
      </c>
      <c r="BF165" s="1" t="s">
        <v>108</v>
      </c>
      <c r="BG165" s="1" t="s">
        <v>55</v>
      </c>
      <c r="BH165" s="1" t="s">
        <v>56</v>
      </c>
      <c r="BI165" s="1" t="s">
        <v>51</v>
      </c>
      <c r="BJ165" s="1" t="s">
        <v>109</v>
      </c>
    </row>
    <row r="166" spans="2:62" x14ac:dyDescent="0.3">
      <c r="B166" s="9">
        <f t="shared" si="57"/>
        <v>162</v>
      </c>
      <c r="C166" s="9" t="str">
        <f t="shared" si="58"/>
        <v>YVR</v>
      </c>
      <c r="D166" s="9" t="str">
        <f t="shared" si="59"/>
        <v>2025-09-23</v>
      </c>
      <c r="E166" s="9" t="str">
        <f t="shared" si="60"/>
        <v>01477597155</v>
      </c>
      <c r="F166" s="9" t="str">
        <f t="shared" si="61"/>
        <v>PUS250157058</v>
      </c>
      <c r="G166" s="9" t="str">
        <f t="shared" si="62"/>
        <v>조일선</v>
      </c>
      <c r="H166" s="2" t="str">
        <f t="shared" si="63"/>
        <v>일반(목록배제,Normal-Manifest Exception)</v>
      </c>
      <c r="I166" s="28">
        <f t="shared" si="64"/>
        <v>77.97</v>
      </c>
      <c r="J166" s="2" t="str">
        <f t="shared" si="65"/>
        <v>KSC GLOBAL TRADING LTD</v>
      </c>
      <c r="K166" s="9">
        <f t="shared" si="66"/>
        <v>1</v>
      </c>
      <c r="L166" s="21">
        <f t="shared" si="67"/>
        <v>1</v>
      </c>
      <c r="M166" s="21">
        <f t="shared" si="68"/>
        <v>0.2</v>
      </c>
      <c r="N166" s="21">
        <f t="shared" si="69"/>
        <v>1</v>
      </c>
      <c r="O166" s="21">
        <f t="shared" si="70"/>
        <v>1</v>
      </c>
      <c r="P166" s="9" t="str">
        <f t="shared" si="71"/>
        <v>6094373033012</v>
      </c>
      <c r="Q166" s="22">
        <f t="shared" si="72"/>
        <v>8650</v>
      </c>
      <c r="R166" s="27">
        <f>VLOOKUP(H166,MAPPING!$B$3:$D$13,3,0)</f>
        <v>0</v>
      </c>
      <c r="S166" s="26">
        <f t="shared" si="73"/>
        <v>0</v>
      </c>
      <c r="T166" s="27">
        <v>0</v>
      </c>
      <c r="U166" s="27">
        <f>(IF(VLOOKUP(VLOOKUP(AP166,MAPPING!$B$15:$D$20,2,1),MAPPING!$C$15:$E$20,2,0)=7000,0,VLOOKUP(VLOOKUP(AP166,MAPPING!$B$15:$D$20,2,1),MAPPING!$C$15:$E$20,2,0)))</f>
        <v>0</v>
      </c>
      <c r="V166" s="27">
        <f>(K166*VLOOKUP(O166/K166,MAPPING!$B$22:$C$29,2,10))</f>
        <v>0</v>
      </c>
      <c r="W166" s="27">
        <v>0</v>
      </c>
      <c r="X166" s="124">
        <f t="shared" si="74"/>
        <v>0</v>
      </c>
      <c r="Y166" s="122"/>
      <c r="Z166" s="11">
        <f t="shared" si="56"/>
        <v>8650</v>
      </c>
      <c r="AA166" s="95"/>
      <c r="AC166" s="1" t="s">
        <v>518</v>
      </c>
      <c r="AD166" s="1" t="s">
        <v>96</v>
      </c>
      <c r="AE166" s="1" t="s">
        <v>519</v>
      </c>
      <c r="AF166" s="1" t="s">
        <v>1098</v>
      </c>
      <c r="AG166" s="1" t="s">
        <v>1099</v>
      </c>
      <c r="AH166" s="1" t="s">
        <v>1100</v>
      </c>
      <c r="AI166" s="1" t="s">
        <v>758</v>
      </c>
      <c r="AJ166" s="1" t="s">
        <v>51</v>
      </c>
      <c r="AK166" s="6">
        <v>1</v>
      </c>
      <c r="AL166" s="7">
        <v>1</v>
      </c>
      <c r="AM166" s="7">
        <v>0.2</v>
      </c>
      <c r="AN166" s="7">
        <v>1</v>
      </c>
      <c r="AO166" s="1" t="s">
        <v>58</v>
      </c>
      <c r="AP166" s="7">
        <v>77.97</v>
      </c>
      <c r="AQ166" s="1" t="s">
        <v>53</v>
      </c>
      <c r="AR166" s="1" t="s">
        <v>53</v>
      </c>
      <c r="AS166" s="1" t="s">
        <v>53</v>
      </c>
      <c r="AT166" s="1" t="s">
        <v>53</v>
      </c>
      <c r="AU166" s="1" t="s">
        <v>53</v>
      </c>
      <c r="AV166" s="1" t="s">
        <v>110</v>
      </c>
      <c r="AW166" s="1" t="s">
        <v>105</v>
      </c>
      <c r="AX166" s="1" t="s">
        <v>105</v>
      </c>
      <c r="AY166" s="1" t="s">
        <v>51</v>
      </c>
      <c r="AZ166" s="1" t="s">
        <v>54</v>
      </c>
      <c r="BA166" s="1" t="s">
        <v>1101</v>
      </c>
      <c r="BB166" s="1" t="s">
        <v>51</v>
      </c>
      <c r="BC166" s="1" t="s">
        <v>1102</v>
      </c>
      <c r="BD166" s="1" t="s">
        <v>106</v>
      </c>
      <c r="BE166" s="1" t="s">
        <v>107</v>
      </c>
      <c r="BF166" s="1" t="s">
        <v>108</v>
      </c>
      <c r="BG166" s="1" t="s">
        <v>55</v>
      </c>
      <c r="BH166" s="1" t="s">
        <v>56</v>
      </c>
      <c r="BI166" s="1" t="s">
        <v>51</v>
      </c>
      <c r="BJ166" s="1" t="s">
        <v>109</v>
      </c>
    </row>
    <row r="167" spans="2:62" x14ac:dyDescent="0.3">
      <c r="B167" s="9">
        <f t="shared" si="57"/>
        <v>163</v>
      </c>
      <c r="C167" s="9" t="str">
        <f t="shared" si="58"/>
        <v>YVR</v>
      </c>
      <c r="D167" s="9" t="str">
        <f t="shared" si="59"/>
        <v>2025-09-23</v>
      </c>
      <c r="E167" s="9" t="str">
        <f t="shared" si="60"/>
        <v>01477597155</v>
      </c>
      <c r="F167" s="9" t="str">
        <f t="shared" si="61"/>
        <v>PUS250157061</v>
      </c>
      <c r="G167" s="9" t="str">
        <f t="shared" si="62"/>
        <v>진용진</v>
      </c>
      <c r="H167" s="2" t="str">
        <f t="shared" si="63"/>
        <v>일반(목록배제,Normal-Manifest Exception)</v>
      </c>
      <c r="I167" s="28">
        <f t="shared" si="64"/>
        <v>20.9</v>
      </c>
      <c r="J167" s="2" t="str">
        <f t="shared" si="65"/>
        <v>KSC GLOBAL TRADING LTD</v>
      </c>
      <c r="K167" s="9">
        <f t="shared" si="66"/>
        <v>1</v>
      </c>
      <c r="L167" s="21">
        <f t="shared" si="67"/>
        <v>0.5</v>
      </c>
      <c r="M167" s="21">
        <f t="shared" si="68"/>
        <v>0.2</v>
      </c>
      <c r="N167" s="21">
        <f t="shared" si="69"/>
        <v>0.5</v>
      </c>
      <c r="O167" s="21">
        <f t="shared" si="70"/>
        <v>0.5</v>
      </c>
      <c r="P167" s="9" t="str">
        <f t="shared" si="71"/>
        <v>6094373033015</v>
      </c>
      <c r="Q167" s="22">
        <f t="shared" si="72"/>
        <v>6650</v>
      </c>
      <c r="R167" s="27">
        <f>VLOOKUP(H167,MAPPING!$B$3:$D$13,3,0)</f>
        <v>0</v>
      </c>
      <c r="S167" s="26">
        <f t="shared" si="73"/>
        <v>0</v>
      </c>
      <c r="T167" s="27">
        <v>0</v>
      </c>
      <c r="U167" s="27">
        <f>(IF(VLOOKUP(VLOOKUP(AP167,MAPPING!$B$15:$D$20,2,1),MAPPING!$C$15:$E$20,2,0)=7000,0,VLOOKUP(VLOOKUP(AP167,MAPPING!$B$15:$D$20,2,1),MAPPING!$C$15:$E$20,2,0)))</f>
        <v>0</v>
      </c>
      <c r="V167" s="27">
        <f>(K167*VLOOKUP(O167/K167,MAPPING!$B$22:$C$29,2,10))</f>
        <v>0</v>
      </c>
      <c r="W167" s="27">
        <v>0</v>
      </c>
      <c r="X167" s="124">
        <f t="shared" si="74"/>
        <v>0</v>
      </c>
      <c r="Y167" s="122"/>
      <c r="Z167" s="11">
        <f t="shared" si="56"/>
        <v>6650</v>
      </c>
      <c r="AA167" s="95"/>
      <c r="AC167" s="1" t="s">
        <v>518</v>
      </c>
      <c r="AD167" s="1" t="s">
        <v>96</v>
      </c>
      <c r="AE167" s="1" t="s">
        <v>519</v>
      </c>
      <c r="AF167" s="1" t="s">
        <v>1103</v>
      </c>
      <c r="AG167" s="1" t="s">
        <v>1104</v>
      </c>
      <c r="AH167" s="1" t="s">
        <v>1105</v>
      </c>
      <c r="AI167" s="1" t="s">
        <v>1106</v>
      </c>
      <c r="AJ167" s="1" t="s">
        <v>51</v>
      </c>
      <c r="AK167" s="6">
        <v>1</v>
      </c>
      <c r="AL167" s="7">
        <v>0.5</v>
      </c>
      <c r="AM167" s="7">
        <v>0.2</v>
      </c>
      <c r="AN167" s="7">
        <v>0.5</v>
      </c>
      <c r="AO167" s="1" t="s">
        <v>58</v>
      </c>
      <c r="AP167" s="7">
        <v>20.9</v>
      </c>
      <c r="AQ167" s="1" t="s">
        <v>53</v>
      </c>
      <c r="AR167" s="1" t="s">
        <v>53</v>
      </c>
      <c r="AS167" s="1" t="s">
        <v>53</v>
      </c>
      <c r="AT167" s="1" t="s">
        <v>53</v>
      </c>
      <c r="AU167" s="1" t="s">
        <v>53</v>
      </c>
      <c r="AV167" s="1" t="s">
        <v>110</v>
      </c>
      <c r="AW167" s="1" t="s">
        <v>105</v>
      </c>
      <c r="AX167" s="1" t="s">
        <v>105</v>
      </c>
      <c r="AY167" s="1" t="s">
        <v>51</v>
      </c>
      <c r="AZ167" s="1" t="s">
        <v>54</v>
      </c>
      <c r="BA167" s="1" t="s">
        <v>1107</v>
      </c>
      <c r="BB167" s="1" t="s">
        <v>51</v>
      </c>
      <c r="BC167" s="1" t="s">
        <v>1108</v>
      </c>
      <c r="BD167" s="1" t="s">
        <v>106</v>
      </c>
      <c r="BE167" s="1" t="s">
        <v>107</v>
      </c>
      <c r="BF167" s="1" t="s">
        <v>108</v>
      </c>
      <c r="BG167" s="1" t="s">
        <v>55</v>
      </c>
      <c r="BH167" s="1" t="s">
        <v>56</v>
      </c>
      <c r="BI167" s="1" t="s">
        <v>51</v>
      </c>
      <c r="BJ167" s="1" t="s">
        <v>109</v>
      </c>
    </row>
    <row r="168" spans="2:62" x14ac:dyDescent="0.3">
      <c r="B168" s="9">
        <f t="shared" si="57"/>
        <v>164</v>
      </c>
      <c r="C168" s="9" t="str">
        <f t="shared" si="58"/>
        <v>YVR</v>
      </c>
      <c r="D168" s="9" t="str">
        <f t="shared" si="59"/>
        <v>2025-09-23</v>
      </c>
      <c r="E168" s="9" t="str">
        <f t="shared" si="60"/>
        <v>01477597155</v>
      </c>
      <c r="F168" s="9" t="str">
        <f t="shared" si="61"/>
        <v>PUS250157073</v>
      </c>
      <c r="G168" s="9" t="str">
        <f t="shared" si="62"/>
        <v>오민지</v>
      </c>
      <c r="H168" s="2" t="str">
        <f t="shared" si="63"/>
        <v>일반(목록배제,Normal-Manifest Exception)</v>
      </c>
      <c r="I168" s="28">
        <f t="shared" si="64"/>
        <v>65.959999999999994</v>
      </c>
      <c r="J168" s="2" t="str">
        <f t="shared" si="65"/>
        <v>KSC GLOBAL TRADING LTD</v>
      </c>
      <c r="K168" s="9">
        <f t="shared" si="66"/>
        <v>1</v>
      </c>
      <c r="L168" s="21">
        <f t="shared" si="67"/>
        <v>1</v>
      </c>
      <c r="M168" s="21">
        <f t="shared" si="68"/>
        <v>0.2</v>
      </c>
      <c r="N168" s="21">
        <f t="shared" si="69"/>
        <v>1</v>
      </c>
      <c r="O168" s="21">
        <f t="shared" si="70"/>
        <v>1</v>
      </c>
      <c r="P168" s="9" t="str">
        <f t="shared" si="71"/>
        <v>6094373033217</v>
      </c>
      <c r="Q168" s="22">
        <f t="shared" si="72"/>
        <v>8650</v>
      </c>
      <c r="R168" s="27">
        <f>VLOOKUP(H168,MAPPING!$B$3:$D$13,3,0)</f>
        <v>0</v>
      </c>
      <c r="S168" s="26">
        <f t="shared" si="73"/>
        <v>0</v>
      </c>
      <c r="T168" s="27">
        <v>0</v>
      </c>
      <c r="U168" s="27">
        <f>(IF(VLOOKUP(VLOOKUP(AP168,MAPPING!$B$15:$D$20,2,1),MAPPING!$C$15:$E$20,2,0)=7000,0,VLOOKUP(VLOOKUP(AP168,MAPPING!$B$15:$D$20,2,1),MAPPING!$C$15:$E$20,2,0)))</f>
        <v>0</v>
      </c>
      <c r="V168" s="27">
        <f>(K168*VLOOKUP(O168/K168,MAPPING!$B$22:$C$29,2,10))</f>
        <v>0</v>
      </c>
      <c r="W168" s="27">
        <v>0</v>
      </c>
      <c r="X168" s="124">
        <f t="shared" si="74"/>
        <v>0</v>
      </c>
      <c r="Y168" s="122"/>
      <c r="Z168" s="11">
        <f t="shared" si="56"/>
        <v>8650</v>
      </c>
      <c r="AA168" s="95"/>
      <c r="AC168" s="1" t="s">
        <v>518</v>
      </c>
      <c r="AD168" s="1" t="s">
        <v>96</v>
      </c>
      <c r="AE168" s="1" t="s">
        <v>519</v>
      </c>
      <c r="AF168" s="1" t="s">
        <v>1109</v>
      </c>
      <c r="AG168" s="1" t="s">
        <v>1110</v>
      </c>
      <c r="AH168" s="1" t="s">
        <v>1111</v>
      </c>
      <c r="AI168" s="1" t="s">
        <v>1112</v>
      </c>
      <c r="AJ168" s="1" t="s">
        <v>51</v>
      </c>
      <c r="AK168" s="6">
        <v>1</v>
      </c>
      <c r="AL168" s="7">
        <v>1</v>
      </c>
      <c r="AM168" s="7">
        <v>0.2</v>
      </c>
      <c r="AN168" s="7">
        <v>1</v>
      </c>
      <c r="AO168" s="1" t="s">
        <v>58</v>
      </c>
      <c r="AP168" s="7">
        <v>65.959999999999994</v>
      </c>
      <c r="AQ168" s="1" t="s">
        <v>53</v>
      </c>
      <c r="AR168" s="1" t="s">
        <v>53</v>
      </c>
      <c r="AS168" s="1" t="s">
        <v>53</v>
      </c>
      <c r="AT168" s="1" t="s">
        <v>53</v>
      </c>
      <c r="AU168" s="1" t="s">
        <v>53</v>
      </c>
      <c r="AV168" s="1" t="s">
        <v>110</v>
      </c>
      <c r="AW168" s="1" t="s">
        <v>105</v>
      </c>
      <c r="AX168" s="1" t="s">
        <v>105</v>
      </c>
      <c r="AY168" s="1" t="s">
        <v>51</v>
      </c>
      <c r="AZ168" s="1" t="s">
        <v>54</v>
      </c>
      <c r="BA168" s="1" t="s">
        <v>1113</v>
      </c>
      <c r="BB168" s="1" t="s">
        <v>51</v>
      </c>
      <c r="BC168" s="1" t="s">
        <v>1114</v>
      </c>
      <c r="BD168" s="1" t="s">
        <v>106</v>
      </c>
      <c r="BE168" s="1" t="s">
        <v>107</v>
      </c>
      <c r="BF168" s="1" t="s">
        <v>108</v>
      </c>
      <c r="BG168" s="1" t="s">
        <v>55</v>
      </c>
      <c r="BH168" s="1" t="s">
        <v>56</v>
      </c>
      <c r="BI168" s="1" t="s">
        <v>51</v>
      </c>
      <c r="BJ168" s="1" t="s">
        <v>109</v>
      </c>
    </row>
    <row r="169" spans="2:62" x14ac:dyDescent="0.3">
      <c r="B169" s="9">
        <f t="shared" si="57"/>
        <v>165</v>
      </c>
      <c r="C169" s="9" t="str">
        <f t="shared" si="58"/>
        <v>YVR</v>
      </c>
      <c r="D169" s="9" t="str">
        <f t="shared" si="59"/>
        <v>2025-09-23</v>
      </c>
      <c r="E169" s="9" t="str">
        <f t="shared" si="60"/>
        <v>01477597155</v>
      </c>
      <c r="F169" s="9" t="str">
        <f t="shared" si="61"/>
        <v>PUS250157074</v>
      </c>
      <c r="G169" s="9" t="str">
        <f t="shared" si="62"/>
        <v>감지홍</v>
      </c>
      <c r="H169" s="2" t="str">
        <f t="shared" si="63"/>
        <v>일반(목록배제,Normal-Manifest Exception)</v>
      </c>
      <c r="I169" s="28">
        <f t="shared" si="64"/>
        <v>47.96</v>
      </c>
      <c r="J169" s="2" t="str">
        <f t="shared" si="65"/>
        <v>KSC GLOBAL TRADING LTD</v>
      </c>
      <c r="K169" s="9">
        <f t="shared" si="66"/>
        <v>1</v>
      </c>
      <c r="L169" s="21">
        <f t="shared" si="67"/>
        <v>1</v>
      </c>
      <c r="M169" s="21">
        <f t="shared" si="68"/>
        <v>0.2</v>
      </c>
      <c r="N169" s="21">
        <f t="shared" si="69"/>
        <v>1</v>
      </c>
      <c r="O169" s="21">
        <f t="shared" si="70"/>
        <v>1</v>
      </c>
      <c r="P169" s="9" t="str">
        <f t="shared" si="71"/>
        <v>6094373033218</v>
      </c>
      <c r="Q169" s="22">
        <f t="shared" si="72"/>
        <v>8650</v>
      </c>
      <c r="R169" s="27">
        <f>VLOOKUP(H169,MAPPING!$B$3:$D$13,3,0)</f>
        <v>0</v>
      </c>
      <c r="S169" s="26">
        <f t="shared" si="73"/>
        <v>0</v>
      </c>
      <c r="T169" s="27">
        <v>0</v>
      </c>
      <c r="U169" s="27">
        <f>(IF(VLOOKUP(VLOOKUP(AP169,MAPPING!$B$15:$D$20,2,1),MAPPING!$C$15:$E$20,2,0)=7000,0,VLOOKUP(VLOOKUP(AP169,MAPPING!$B$15:$D$20,2,1),MAPPING!$C$15:$E$20,2,0)))</f>
        <v>0</v>
      </c>
      <c r="V169" s="27">
        <f>(K169*VLOOKUP(O169/K169,MAPPING!$B$22:$C$29,2,10))</f>
        <v>0</v>
      </c>
      <c r="W169" s="27">
        <v>0</v>
      </c>
      <c r="X169" s="124">
        <f t="shared" si="74"/>
        <v>0</v>
      </c>
      <c r="Y169" s="122"/>
      <c r="Z169" s="11">
        <f t="shared" si="56"/>
        <v>8650</v>
      </c>
      <c r="AA169" s="95"/>
      <c r="AC169" s="1" t="s">
        <v>518</v>
      </c>
      <c r="AD169" s="1" t="s">
        <v>96</v>
      </c>
      <c r="AE169" s="1" t="s">
        <v>519</v>
      </c>
      <c r="AF169" s="1" t="s">
        <v>1115</v>
      </c>
      <c r="AG169" s="1" t="s">
        <v>1116</v>
      </c>
      <c r="AH169" s="1" t="s">
        <v>1117</v>
      </c>
      <c r="AI169" s="1" t="s">
        <v>1118</v>
      </c>
      <c r="AJ169" s="1" t="s">
        <v>51</v>
      </c>
      <c r="AK169" s="6">
        <v>1</v>
      </c>
      <c r="AL169" s="7">
        <v>1</v>
      </c>
      <c r="AM169" s="7">
        <v>0.2</v>
      </c>
      <c r="AN169" s="7">
        <v>1</v>
      </c>
      <c r="AO169" s="1" t="s">
        <v>58</v>
      </c>
      <c r="AP169" s="7">
        <v>47.96</v>
      </c>
      <c r="AQ169" s="1" t="s">
        <v>53</v>
      </c>
      <c r="AR169" s="1" t="s">
        <v>53</v>
      </c>
      <c r="AS169" s="1" t="s">
        <v>53</v>
      </c>
      <c r="AT169" s="1" t="s">
        <v>53</v>
      </c>
      <c r="AU169" s="1" t="s">
        <v>53</v>
      </c>
      <c r="AV169" s="1" t="s">
        <v>110</v>
      </c>
      <c r="AW169" s="1" t="s">
        <v>105</v>
      </c>
      <c r="AX169" s="1" t="s">
        <v>105</v>
      </c>
      <c r="AY169" s="1" t="s">
        <v>51</v>
      </c>
      <c r="AZ169" s="1" t="s">
        <v>54</v>
      </c>
      <c r="BA169" s="1" t="s">
        <v>1119</v>
      </c>
      <c r="BB169" s="1" t="s">
        <v>51</v>
      </c>
      <c r="BC169" s="1" t="s">
        <v>1120</v>
      </c>
      <c r="BD169" s="1" t="s">
        <v>106</v>
      </c>
      <c r="BE169" s="1" t="s">
        <v>107</v>
      </c>
      <c r="BF169" s="1" t="s">
        <v>108</v>
      </c>
      <c r="BG169" s="1" t="s">
        <v>55</v>
      </c>
      <c r="BH169" s="1" t="s">
        <v>56</v>
      </c>
      <c r="BI169" s="1" t="s">
        <v>51</v>
      </c>
      <c r="BJ169" s="1" t="s">
        <v>109</v>
      </c>
    </row>
    <row r="170" spans="2:62" x14ac:dyDescent="0.3">
      <c r="B170" s="9">
        <f t="shared" si="57"/>
        <v>166</v>
      </c>
      <c r="C170" s="9" t="str">
        <f t="shared" si="58"/>
        <v>YVR</v>
      </c>
      <c r="D170" s="9" t="str">
        <f t="shared" si="59"/>
        <v>2025-09-23</v>
      </c>
      <c r="E170" s="9" t="str">
        <f t="shared" si="60"/>
        <v>01477597155</v>
      </c>
      <c r="F170" s="9" t="str">
        <f t="shared" si="61"/>
        <v>PUS250156966</v>
      </c>
      <c r="G170" s="9" t="str">
        <f t="shared" si="62"/>
        <v>김나영</v>
      </c>
      <c r="H170" s="2" t="str">
        <f t="shared" si="63"/>
        <v>일반(목록배제,Normal-Manifest Exception)</v>
      </c>
      <c r="I170" s="28">
        <f t="shared" si="64"/>
        <v>41.8</v>
      </c>
      <c r="J170" s="2" t="str">
        <f t="shared" si="65"/>
        <v>KSC GLOBAL TRADING LTD</v>
      </c>
      <c r="K170" s="9">
        <f t="shared" si="66"/>
        <v>1</v>
      </c>
      <c r="L170" s="21">
        <f t="shared" si="67"/>
        <v>2.5</v>
      </c>
      <c r="M170" s="21">
        <f t="shared" si="68"/>
        <v>0.2</v>
      </c>
      <c r="N170" s="21">
        <f t="shared" si="69"/>
        <v>2.5</v>
      </c>
      <c r="O170" s="21">
        <f t="shared" si="70"/>
        <v>2.5</v>
      </c>
      <c r="P170" s="9" t="str">
        <f t="shared" si="71"/>
        <v>6094373032920</v>
      </c>
      <c r="Q170" s="22">
        <f t="shared" si="72"/>
        <v>14650</v>
      </c>
      <c r="R170" s="27">
        <f>VLOOKUP(H170,MAPPING!$B$3:$D$13,3,0)</f>
        <v>0</v>
      </c>
      <c r="S170" s="26">
        <f t="shared" si="73"/>
        <v>0</v>
      </c>
      <c r="T170" s="27">
        <v>0</v>
      </c>
      <c r="U170" s="27">
        <f>(IF(VLOOKUP(VLOOKUP(AP170,MAPPING!$B$15:$D$20,2,1),MAPPING!$C$15:$E$20,2,0)=7000,0,VLOOKUP(VLOOKUP(AP170,MAPPING!$B$15:$D$20,2,1),MAPPING!$C$15:$E$20,2,0)))</f>
        <v>0</v>
      </c>
      <c r="V170" s="27">
        <f>(K170*VLOOKUP(O170/K170,MAPPING!$B$22:$C$29,2,10))</f>
        <v>600</v>
      </c>
      <c r="W170" s="27">
        <v>0</v>
      </c>
      <c r="X170" s="124">
        <f t="shared" si="74"/>
        <v>0</v>
      </c>
      <c r="Y170" s="122"/>
      <c r="Z170" s="11">
        <f t="shared" si="56"/>
        <v>15250</v>
      </c>
      <c r="AA170" s="95"/>
      <c r="AC170" s="1" t="s">
        <v>518</v>
      </c>
      <c r="AD170" s="1" t="s">
        <v>96</v>
      </c>
      <c r="AE170" s="1" t="s">
        <v>519</v>
      </c>
      <c r="AF170" s="1" t="s">
        <v>1121</v>
      </c>
      <c r="AG170" s="1" t="s">
        <v>1122</v>
      </c>
      <c r="AH170" s="1" t="s">
        <v>1123</v>
      </c>
      <c r="AI170" s="1" t="s">
        <v>1124</v>
      </c>
      <c r="AJ170" s="1" t="s">
        <v>51</v>
      </c>
      <c r="AK170" s="6">
        <v>1</v>
      </c>
      <c r="AL170" s="7">
        <v>2.5</v>
      </c>
      <c r="AM170" s="7">
        <v>0.2</v>
      </c>
      <c r="AN170" s="7">
        <v>2.5</v>
      </c>
      <c r="AO170" s="1" t="s">
        <v>58</v>
      </c>
      <c r="AP170" s="7">
        <v>41.8</v>
      </c>
      <c r="AQ170" s="1" t="s">
        <v>53</v>
      </c>
      <c r="AR170" s="1" t="s">
        <v>53</v>
      </c>
      <c r="AS170" s="1" t="s">
        <v>53</v>
      </c>
      <c r="AT170" s="1" t="s">
        <v>53</v>
      </c>
      <c r="AU170" s="1" t="s">
        <v>53</v>
      </c>
      <c r="AV170" s="1" t="s">
        <v>110</v>
      </c>
      <c r="AW170" s="1" t="s">
        <v>105</v>
      </c>
      <c r="AX170" s="1" t="s">
        <v>105</v>
      </c>
      <c r="AY170" s="1" t="s">
        <v>51</v>
      </c>
      <c r="AZ170" s="1" t="s">
        <v>54</v>
      </c>
      <c r="BA170" s="1" t="s">
        <v>1125</v>
      </c>
      <c r="BB170" s="1" t="s">
        <v>51</v>
      </c>
      <c r="BC170" s="1" t="s">
        <v>1126</v>
      </c>
      <c r="BD170" s="1" t="s">
        <v>106</v>
      </c>
      <c r="BE170" s="1" t="s">
        <v>107</v>
      </c>
      <c r="BF170" s="1" t="s">
        <v>108</v>
      </c>
      <c r="BG170" s="1" t="s">
        <v>55</v>
      </c>
      <c r="BH170" s="1" t="s">
        <v>56</v>
      </c>
      <c r="BI170" s="1" t="s">
        <v>51</v>
      </c>
      <c r="BJ170" s="1" t="s">
        <v>109</v>
      </c>
    </row>
    <row r="171" spans="2:62" x14ac:dyDescent="0.3">
      <c r="B171" s="9">
        <f t="shared" si="57"/>
        <v>167</v>
      </c>
      <c r="C171" s="9" t="str">
        <f t="shared" si="58"/>
        <v>YVR</v>
      </c>
      <c r="D171" s="9" t="str">
        <f t="shared" si="59"/>
        <v>2025-09-23</v>
      </c>
      <c r="E171" s="9" t="str">
        <f t="shared" si="60"/>
        <v>01477597155</v>
      </c>
      <c r="F171" s="9" t="str">
        <f t="shared" si="61"/>
        <v>PUS250157032</v>
      </c>
      <c r="G171" s="9" t="str">
        <f t="shared" si="62"/>
        <v>윤자영</v>
      </c>
      <c r="H171" s="2" t="str">
        <f t="shared" si="63"/>
        <v>일반(목록배제,Normal-Manifest Exception)</v>
      </c>
      <c r="I171" s="28">
        <f t="shared" si="64"/>
        <v>15.96</v>
      </c>
      <c r="J171" s="2" t="str">
        <f t="shared" si="65"/>
        <v>KSC GLOBAL TRADING LTD</v>
      </c>
      <c r="K171" s="9">
        <f t="shared" si="66"/>
        <v>1</v>
      </c>
      <c r="L171" s="21">
        <f t="shared" si="67"/>
        <v>1.5</v>
      </c>
      <c r="M171" s="21">
        <f t="shared" si="68"/>
        <v>0.2</v>
      </c>
      <c r="N171" s="21">
        <f t="shared" si="69"/>
        <v>1.5</v>
      </c>
      <c r="O171" s="21">
        <f t="shared" si="70"/>
        <v>1.5</v>
      </c>
      <c r="P171" s="9" t="str">
        <f t="shared" si="71"/>
        <v>6094373032986</v>
      </c>
      <c r="Q171" s="22">
        <f t="shared" si="72"/>
        <v>10650</v>
      </c>
      <c r="R171" s="27">
        <f>VLOOKUP(H171,MAPPING!$B$3:$D$13,3,0)</f>
        <v>0</v>
      </c>
      <c r="S171" s="26">
        <f t="shared" si="73"/>
        <v>0</v>
      </c>
      <c r="T171" s="27">
        <v>0</v>
      </c>
      <c r="U171" s="27">
        <f>(IF(VLOOKUP(VLOOKUP(AP171,MAPPING!$B$15:$D$20,2,1),MAPPING!$C$15:$E$20,2,0)=7000,0,VLOOKUP(VLOOKUP(AP171,MAPPING!$B$15:$D$20,2,1),MAPPING!$C$15:$E$20,2,0)))</f>
        <v>0</v>
      </c>
      <c r="V171" s="27">
        <f>(K171*VLOOKUP(O171/K171,MAPPING!$B$22:$C$29,2,10))</f>
        <v>0</v>
      </c>
      <c r="W171" s="27">
        <v>0</v>
      </c>
      <c r="X171" s="124">
        <f t="shared" si="74"/>
        <v>0</v>
      </c>
      <c r="Y171" s="122"/>
      <c r="Z171" s="11">
        <f t="shared" si="56"/>
        <v>10650</v>
      </c>
      <c r="AA171" s="95"/>
      <c r="AC171" s="1" t="s">
        <v>518</v>
      </c>
      <c r="AD171" s="1" t="s">
        <v>96</v>
      </c>
      <c r="AE171" s="1" t="s">
        <v>519</v>
      </c>
      <c r="AF171" s="1" t="s">
        <v>1127</v>
      </c>
      <c r="AG171" s="1" t="s">
        <v>1128</v>
      </c>
      <c r="AH171" s="1" t="s">
        <v>1129</v>
      </c>
      <c r="AI171" s="1" t="s">
        <v>1130</v>
      </c>
      <c r="AJ171" s="1" t="s">
        <v>51</v>
      </c>
      <c r="AK171" s="6">
        <v>1</v>
      </c>
      <c r="AL171" s="7">
        <v>1.5</v>
      </c>
      <c r="AM171" s="7">
        <v>0.2</v>
      </c>
      <c r="AN171" s="7">
        <v>1.5</v>
      </c>
      <c r="AO171" s="1" t="s">
        <v>58</v>
      </c>
      <c r="AP171" s="7">
        <v>15.96</v>
      </c>
      <c r="AQ171" s="1" t="s">
        <v>53</v>
      </c>
      <c r="AR171" s="1" t="s">
        <v>53</v>
      </c>
      <c r="AS171" s="1" t="s">
        <v>53</v>
      </c>
      <c r="AT171" s="1" t="s">
        <v>53</v>
      </c>
      <c r="AU171" s="1" t="s">
        <v>53</v>
      </c>
      <c r="AV171" s="1" t="s">
        <v>110</v>
      </c>
      <c r="AW171" s="1" t="s">
        <v>105</v>
      </c>
      <c r="AX171" s="1" t="s">
        <v>105</v>
      </c>
      <c r="AY171" s="1" t="s">
        <v>51</v>
      </c>
      <c r="AZ171" s="1" t="s">
        <v>54</v>
      </c>
      <c r="BA171" s="1" t="s">
        <v>1131</v>
      </c>
      <c r="BB171" s="1" t="s">
        <v>51</v>
      </c>
      <c r="BC171" s="1" t="s">
        <v>1132</v>
      </c>
      <c r="BD171" s="1" t="s">
        <v>106</v>
      </c>
      <c r="BE171" s="1" t="s">
        <v>107</v>
      </c>
      <c r="BF171" s="1" t="s">
        <v>108</v>
      </c>
      <c r="BG171" s="1" t="s">
        <v>55</v>
      </c>
      <c r="BH171" s="1" t="s">
        <v>56</v>
      </c>
      <c r="BI171" s="1" t="s">
        <v>51</v>
      </c>
      <c r="BJ171" s="1" t="s">
        <v>109</v>
      </c>
    </row>
    <row r="172" spans="2:62" x14ac:dyDescent="0.3">
      <c r="B172" s="9">
        <f t="shared" si="57"/>
        <v>168</v>
      </c>
      <c r="C172" s="9" t="str">
        <f t="shared" si="58"/>
        <v>YVR</v>
      </c>
      <c r="D172" s="9" t="str">
        <f t="shared" si="59"/>
        <v>2025-09-23</v>
      </c>
      <c r="E172" s="9" t="str">
        <f t="shared" si="60"/>
        <v>01477597155</v>
      </c>
      <c r="F172" s="9" t="str">
        <f t="shared" si="61"/>
        <v>PUS250156977</v>
      </c>
      <c r="G172" s="9" t="str">
        <f t="shared" si="62"/>
        <v>권은희</v>
      </c>
      <c r="H172" s="2" t="str">
        <f t="shared" si="63"/>
        <v>일반(목록배제,Normal-Manifest Exception)</v>
      </c>
      <c r="I172" s="28">
        <f t="shared" si="64"/>
        <v>20.9</v>
      </c>
      <c r="J172" s="2" t="str">
        <f t="shared" si="65"/>
        <v>KSC GLOBAL TRADING LTD</v>
      </c>
      <c r="K172" s="9">
        <f t="shared" si="66"/>
        <v>1</v>
      </c>
      <c r="L172" s="21">
        <f t="shared" si="67"/>
        <v>0.5</v>
      </c>
      <c r="M172" s="21">
        <f t="shared" si="68"/>
        <v>0.2</v>
      </c>
      <c r="N172" s="21">
        <f t="shared" si="69"/>
        <v>0.5</v>
      </c>
      <c r="O172" s="21">
        <f t="shared" si="70"/>
        <v>0.5</v>
      </c>
      <c r="P172" s="9" t="str">
        <f t="shared" si="71"/>
        <v>6094373032931</v>
      </c>
      <c r="Q172" s="22">
        <f t="shared" si="72"/>
        <v>6650</v>
      </c>
      <c r="R172" s="27">
        <f>VLOOKUP(H172,MAPPING!$B$3:$D$13,3,0)</f>
        <v>0</v>
      </c>
      <c r="S172" s="26">
        <f t="shared" si="73"/>
        <v>0</v>
      </c>
      <c r="T172" s="27">
        <v>0</v>
      </c>
      <c r="U172" s="27">
        <f>(IF(VLOOKUP(VLOOKUP(AP172,MAPPING!$B$15:$D$20,2,1),MAPPING!$C$15:$E$20,2,0)=7000,0,VLOOKUP(VLOOKUP(AP172,MAPPING!$B$15:$D$20,2,1),MAPPING!$C$15:$E$20,2,0)))</f>
        <v>0</v>
      </c>
      <c r="V172" s="27">
        <f>(K172*VLOOKUP(O172/K172,MAPPING!$B$22:$C$29,2,10))</f>
        <v>0</v>
      </c>
      <c r="W172" s="27">
        <v>0</v>
      </c>
      <c r="X172" s="124">
        <f t="shared" si="74"/>
        <v>0</v>
      </c>
      <c r="Y172" s="122"/>
      <c r="Z172" s="11">
        <f t="shared" si="56"/>
        <v>6650</v>
      </c>
      <c r="AA172" s="95"/>
      <c r="AC172" s="1" t="s">
        <v>518</v>
      </c>
      <c r="AD172" s="1" t="s">
        <v>96</v>
      </c>
      <c r="AE172" s="1" t="s">
        <v>519</v>
      </c>
      <c r="AF172" s="1" t="s">
        <v>1133</v>
      </c>
      <c r="AG172" s="1" t="s">
        <v>1134</v>
      </c>
      <c r="AH172" s="1" t="s">
        <v>1135</v>
      </c>
      <c r="AI172" s="1" t="s">
        <v>1136</v>
      </c>
      <c r="AJ172" s="1" t="s">
        <v>51</v>
      </c>
      <c r="AK172" s="6">
        <v>1</v>
      </c>
      <c r="AL172" s="7">
        <v>0.5</v>
      </c>
      <c r="AM172" s="7">
        <v>0.2</v>
      </c>
      <c r="AN172" s="7">
        <v>0.5</v>
      </c>
      <c r="AO172" s="1" t="s">
        <v>58</v>
      </c>
      <c r="AP172" s="7">
        <v>20.9</v>
      </c>
      <c r="AQ172" s="1" t="s">
        <v>53</v>
      </c>
      <c r="AR172" s="1" t="s">
        <v>53</v>
      </c>
      <c r="AS172" s="1" t="s">
        <v>53</v>
      </c>
      <c r="AT172" s="1" t="s">
        <v>53</v>
      </c>
      <c r="AU172" s="1" t="s">
        <v>53</v>
      </c>
      <c r="AV172" s="1" t="s">
        <v>110</v>
      </c>
      <c r="AW172" s="1" t="s">
        <v>105</v>
      </c>
      <c r="AX172" s="1" t="s">
        <v>105</v>
      </c>
      <c r="AY172" s="1" t="s">
        <v>51</v>
      </c>
      <c r="AZ172" s="1" t="s">
        <v>54</v>
      </c>
      <c r="BA172" s="1" t="s">
        <v>1137</v>
      </c>
      <c r="BB172" s="1" t="s">
        <v>51</v>
      </c>
      <c r="BC172" s="1" t="s">
        <v>1138</v>
      </c>
      <c r="BD172" s="1" t="s">
        <v>106</v>
      </c>
      <c r="BE172" s="1" t="s">
        <v>107</v>
      </c>
      <c r="BF172" s="1" t="s">
        <v>108</v>
      </c>
      <c r="BG172" s="1" t="s">
        <v>55</v>
      </c>
      <c r="BH172" s="1" t="s">
        <v>56</v>
      </c>
      <c r="BI172" s="1" t="s">
        <v>51</v>
      </c>
      <c r="BJ172" s="1" t="s">
        <v>109</v>
      </c>
    </row>
    <row r="173" spans="2:62" x14ac:dyDescent="0.3">
      <c r="B173" s="9">
        <f t="shared" si="57"/>
        <v>169</v>
      </c>
      <c r="C173" s="9" t="str">
        <f t="shared" si="58"/>
        <v>YVR</v>
      </c>
      <c r="D173" s="9" t="str">
        <f t="shared" si="59"/>
        <v>2025-09-23</v>
      </c>
      <c r="E173" s="9" t="str">
        <f t="shared" si="60"/>
        <v>01477597155</v>
      </c>
      <c r="F173" s="9" t="str">
        <f t="shared" si="61"/>
        <v>PUS250156990</v>
      </c>
      <c r="G173" s="9" t="str">
        <f t="shared" si="62"/>
        <v>김주복</v>
      </c>
      <c r="H173" s="2" t="str">
        <f t="shared" si="63"/>
        <v>일반(목록배제,Normal-Manifest Exception)</v>
      </c>
      <c r="I173" s="28">
        <f t="shared" si="64"/>
        <v>20.9</v>
      </c>
      <c r="J173" s="2" t="str">
        <f t="shared" si="65"/>
        <v>KSC GLOBAL TRADING LTD</v>
      </c>
      <c r="K173" s="9">
        <f t="shared" si="66"/>
        <v>1</v>
      </c>
      <c r="L173" s="21">
        <f t="shared" si="67"/>
        <v>0.5</v>
      </c>
      <c r="M173" s="21">
        <f t="shared" si="68"/>
        <v>0.2</v>
      </c>
      <c r="N173" s="21">
        <f t="shared" si="69"/>
        <v>0.5</v>
      </c>
      <c r="O173" s="21">
        <f t="shared" si="70"/>
        <v>0.5</v>
      </c>
      <c r="P173" s="9" t="str">
        <f t="shared" si="71"/>
        <v>6094373032944</v>
      </c>
      <c r="Q173" s="22">
        <f t="shared" si="72"/>
        <v>6650</v>
      </c>
      <c r="R173" s="27">
        <f>VLOOKUP(H173,MAPPING!$B$3:$D$13,3,0)</f>
        <v>0</v>
      </c>
      <c r="S173" s="26">
        <f t="shared" si="73"/>
        <v>0</v>
      </c>
      <c r="T173" s="27">
        <v>0</v>
      </c>
      <c r="U173" s="27">
        <f>(IF(VLOOKUP(VLOOKUP(AP173,MAPPING!$B$15:$D$20,2,1),MAPPING!$C$15:$E$20,2,0)=7000,0,VLOOKUP(VLOOKUP(AP173,MAPPING!$B$15:$D$20,2,1),MAPPING!$C$15:$E$20,2,0)))</f>
        <v>0</v>
      </c>
      <c r="V173" s="27">
        <f>(K173*VLOOKUP(O173/K173,MAPPING!$B$22:$C$29,2,10))</f>
        <v>0</v>
      </c>
      <c r="W173" s="27">
        <v>0</v>
      </c>
      <c r="X173" s="124">
        <f t="shared" si="74"/>
        <v>0</v>
      </c>
      <c r="Y173" s="122"/>
      <c r="Z173" s="11">
        <f t="shared" si="56"/>
        <v>6650</v>
      </c>
      <c r="AA173" s="95"/>
      <c r="AC173" s="1" t="s">
        <v>518</v>
      </c>
      <c r="AD173" s="1" t="s">
        <v>96</v>
      </c>
      <c r="AE173" s="1" t="s">
        <v>519</v>
      </c>
      <c r="AF173" s="1" t="s">
        <v>1139</v>
      </c>
      <c r="AG173" s="1" t="s">
        <v>1140</v>
      </c>
      <c r="AH173" s="1" t="s">
        <v>1141</v>
      </c>
      <c r="AI173" s="1" t="s">
        <v>1142</v>
      </c>
      <c r="AJ173" s="1" t="s">
        <v>51</v>
      </c>
      <c r="AK173" s="6">
        <v>1</v>
      </c>
      <c r="AL173" s="7">
        <v>0.5</v>
      </c>
      <c r="AM173" s="7">
        <v>0.2</v>
      </c>
      <c r="AN173" s="7">
        <v>0.5</v>
      </c>
      <c r="AO173" s="1" t="s">
        <v>58</v>
      </c>
      <c r="AP173" s="7">
        <v>20.9</v>
      </c>
      <c r="AQ173" s="1" t="s">
        <v>53</v>
      </c>
      <c r="AR173" s="1" t="s">
        <v>53</v>
      </c>
      <c r="AS173" s="1" t="s">
        <v>53</v>
      </c>
      <c r="AT173" s="1" t="s">
        <v>53</v>
      </c>
      <c r="AU173" s="1" t="s">
        <v>53</v>
      </c>
      <c r="AV173" s="1" t="s">
        <v>110</v>
      </c>
      <c r="AW173" s="1" t="s">
        <v>105</v>
      </c>
      <c r="AX173" s="1" t="s">
        <v>105</v>
      </c>
      <c r="AY173" s="1" t="s">
        <v>51</v>
      </c>
      <c r="AZ173" s="1" t="s">
        <v>54</v>
      </c>
      <c r="BA173" s="1" t="s">
        <v>1143</v>
      </c>
      <c r="BB173" s="1" t="s">
        <v>51</v>
      </c>
      <c r="BC173" s="1" t="s">
        <v>1144</v>
      </c>
      <c r="BD173" s="1" t="s">
        <v>106</v>
      </c>
      <c r="BE173" s="1" t="s">
        <v>107</v>
      </c>
      <c r="BF173" s="1" t="s">
        <v>108</v>
      </c>
      <c r="BG173" s="1" t="s">
        <v>55</v>
      </c>
      <c r="BH173" s="1" t="s">
        <v>56</v>
      </c>
      <c r="BI173" s="1" t="s">
        <v>51</v>
      </c>
      <c r="BJ173" s="1" t="s">
        <v>109</v>
      </c>
    </row>
    <row r="174" spans="2:62" x14ac:dyDescent="0.3">
      <c r="B174" s="9">
        <f t="shared" si="57"/>
        <v>170</v>
      </c>
      <c r="C174" s="9" t="str">
        <f t="shared" si="58"/>
        <v>YVR</v>
      </c>
      <c r="D174" s="9" t="str">
        <f t="shared" si="59"/>
        <v>2025-09-23</v>
      </c>
      <c r="E174" s="9" t="str">
        <f t="shared" si="60"/>
        <v>01477597155</v>
      </c>
      <c r="F174" s="9" t="str">
        <f t="shared" si="61"/>
        <v>PUS250157070</v>
      </c>
      <c r="G174" s="9" t="str">
        <f t="shared" si="62"/>
        <v>김경섭</v>
      </c>
      <c r="H174" s="2" t="str">
        <f t="shared" si="63"/>
        <v>일반(목록배제,Normal-Manifest Exception)</v>
      </c>
      <c r="I174" s="28">
        <f t="shared" si="64"/>
        <v>63.96</v>
      </c>
      <c r="J174" s="2" t="str">
        <f t="shared" si="65"/>
        <v>KSC GLOBAL TRADING LTD</v>
      </c>
      <c r="K174" s="9">
        <f t="shared" si="66"/>
        <v>1</v>
      </c>
      <c r="L174" s="21">
        <f t="shared" si="67"/>
        <v>1</v>
      </c>
      <c r="M174" s="21">
        <f t="shared" si="68"/>
        <v>0.2</v>
      </c>
      <c r="N174" s="21">
        <f t="shared" si="69"/>
        <v>1</v>
      </c>
      <c r="O174" s="21">
        <f t="shared" si="70"/>
        <v>1</v>
      </c>
      <c r="P174" s="9" t="str">
        <f t="shared" si="71"/>
        <v>6094373033214</v>
      </c>
      <c r="Q174" s="22">
        <f t="shared" si="72"/>
        <v>8650</v>
      </c>
      <c r="R174" s="27">
        <f>VLOOKUP(H174,MAPPING!$B$3:$D$13,3,0)</f>
        <v>0</v>
      </c>
      <c r="S174" s="26">
        <f t="shared" si="73"/>
        <v>0</v>
      </c>
      <c r="T174" s="27">
        <v>0</v>
      </c>
      <c r="U174" s="27">
        <f>(IF(VLOOKUP(VLOOKUP(AP174,MAPPING!$B$15:$D$20,2,1),MAPPING!$C$15:$E$20,2,0)=7000,0,VLOOKUP(VLOOKUP(AP174,MAPPING!$B$15:$D$20,2,1),MAPPING!$C$15:$E$20,2,0)))</f>
        <v>0</v>
      </c>
      <c r="V174" s="27">
        <f>(K174*VLOOKUP(O174/K174,MAPPING!$B$22:$C$29,2,10))</f>
        <v>0</v>
      </c>
      <c r="W174" s="27">
        <v>0</v>
      </c>
      <c r="X174" s="124">
        <f t="shared" si="74"/>
        <v>0</v>
      </c>
      <c r="Y174" s="122"/>
      <c r="Z174" s="11">
        <f t="shared" si="56"/>
        <v>8650</v>
      </c>
      <c r="AA174" s="95"/>
      <c r="AC174" s="1" t="s">
        <v>518</v>
      </c>
      <c r="AD174" s="1" t="s">
        <v>96</v>
      </c>
      <c r="AE174" s="1" t="s">
        <v>519</v>
      </c>
      <c r="AF174" s="1" t="s">
        <v>1145</v>
      </c>
      <c r="AG174" s="1" t="s">
        <v>1146</v>
      </c>
      <c r="AH174" s="1" t="s">
        <v>1147</v>
      </c>
      <c r="AI174" s="1" t="s">
        <v>1148</v>
      </c>
      <c r="AJ174" s="1" t="s">
        <v>51</v>
      </c>
      <c r="AK174" s="6">
        <v>1</v>
      </c>
      <c r="AL174" s="7">
        <v>1</v>
      </c>
      <c r="AM174" s="7">
        <v>0.2</v>
      </c>
      <c r="AN174" s="7">
        <v>1</v>
      </c>
      <c r="AO174" s="1" t="s">
        <v>58</v>
      </c>
      <c r="AP174" s="7">
        <v>63.96</v>
      </c>
      <c r="AQ174" s="1" t="s">
        <v>53</v>
      </c>
      <c r="AR174" s="1" t="s">
        <v>53</v>
      </c>
      <c r="AS174" s="1" t="s">
        <v>53</v>
      </c>
      <c r="AT174" s="1" t="s">
        <v>53</v>
      </c>
      <c r="AU174" s="1" t="s">
        <v>53</v>
      </c>
      <c r="AV174" s="1" t="s">
        <v>110</v>
      </c>
      <c r="AW174" s="1" t="s">
        <v>105</v>
      </c>
      <c r="AX174" s="1" t="s">
        <v>105</v>
      </c>
      <c r="AY174" s="1" t="s">
        <v>51</v>
      </c>
      <c r="AZ174" s="1" t="s">
        <v>54</v>
      </c>
      <c r="BA174" s="1" t="s">
        <v>1149</v>
      </c>
      <c r="BB174" s="1" t="s">
        <v>51</v>
      </c>
      <c r="BC174" s="1" t="s">
        <v>1150</v>
      </c>
      <c r="BD174" s="1" t="s">
        <v>106</v>
      </c>
      <c r="BE174" s="1" t="s">
        <v>107</v>
      </c>
      <c r="BF174" s="1" t="s">
        <v>108</v>
      </c>
      <c r="BG174" s="1" t="s">
        <v>55</v>
      </c>
      <c r="BH174" s="1" t="s">
        <v>56</v>
      </c>
      <c r="BI174" s="1" t="s">
        <v>51</v>
      </c>
      <c r="BJ174" s="1" t="s">
        <v>109</v>
      </c>
    </row>
    <row r="175" spans="2:62" x14ac:dyDescent="0.3">
      <c r="B175" s="9">
        <f t="shared" si="57"/>
        <v>171</v>
      </c>
      <c r="C175" s="9" t="str">
        <f t="shared" si="58"/>
        <v>YVR</v>
      </c>
      <c r="D175" s="9" t="str">
        <f t="shared" si="59"/>
        <v>2025-09-23</v>
      </c>
      <c r="E175" s="9" t="str">
        <f t="shared" si="60"/>
        <v>01477597155</v>
      </c>
      <c r="F175" s="9" t="str">
        <f t="shared" si="61"/>
        <v>PUS250157043</v>
      </c>
      <c r="G175" s="9" t="str">
        <f t="shared" si="62"/>
        <v>이은정</v>
      </c>
      <c r="H175" s="2" t="str">
        <f t="shared" si="63"/>
        <v>일반(목록배제,Normal-Manifest Exception)</v>
      </c>
      <c r="I175" s="28">
        <f t="shared" si="64"/>
        <v>20.9</v>
      </c>
      <c r="J175" s="2" t="str">
        <f t="shared" si="65"/>
        <v>KSC GLOBAL TRADING LTD</v>
      </c>
      <c r="K175" s="9">
        <f t="shared" si="66"/>
        <v>1</v>
      </c>
      <c r="L175" s="21">
        <f t="shared" si="67"/>
        <v>0.5</v>
      </c>
      <c r="M175" s="21">
        <f t="shared" si="68"/>
        <v>0.2</v>
      </c>
      <c r="N175" s="21">
        <f t="shared" si="69"/>
        <v>0.5</v>
      </c>
      <c r="O175" s="21">
        <f t="shared" si="70"/>
        <v>0.5</v>
      </c>
      <c r="P175" s="9" t="str">
        <f t="shared" si="71"/>
        <v>6094373032997</v>
      </c>
      <c r="Q175" s="22">
        <f t="shared" si="72"/>
        <v>6650</v>
      </c>
      <c r="R175" s="27">
        <f>VLOOKUP(H175,MAPPING!$B$3:$D$13,3,0)</f>
        <v>0</v>
      </c>
      <c r="S175" s="26">
        <f t="shared" si="73"/>
        <v>0</v>
      </c>
      <c r="T175" s="27">
        <v>0</v>
      </c>
      <c r="U175" s="27">
        <f>(IF(VLOOKUP(VLOOKUP(AP175,MAPPING!$B$15:$D$20,2,1),MAPPING!$C$15:$E$20,2,0)=7000,0,VLOOKUP(VLOOKUP(AP175,MAPPING!$B$15:$D$20,2,1),MAPPING!$C$15:$E$20,2,0)))</f>
        <v>0</v>
      </c>
      <c r="V175" s="27">
        <f>(K175*VLOOKUP(O175/K175,MAPPING!$B$22:$C$29,2,10))</f>
        <v>0</v>
      </c>
      <c r="W175" s="27">
        <v>0</v>
      </c>
      <c r="X175" s="124">
        <f t="shared" si="74"/>
        <v>0</v>
      </c>
      <c r="Y175" s="122"/>
      <c r="Z175" s="11">
        <f t="shared" si="56"/>
        <v>6650</v>
      </c>
      <c r="AA175" s="95"/>
      <c r="AC175" s="1" t="s">
        <v>518</v>
      </c>
      <c r="AD175" s="1" t="s">
        <v>96</v>
      </c>
      <c r="AE175" s="1" t="s">
        <v>519</v>
      </c>
      <c r="AF175" s="1" t="s">
        <v>1151</v>
      </c>
      <c r="AG175" s="1" t="s">
        <v>1152</v>
      </c>
      <c r="AH175" s="1" t="s">
        <v>1153</v>
      </c>
      <c r="AI175" s="1" t="s">
        <v>1154</v>
      </c>
      <c r="AJ175" s="1" t="s">
        <v>51</v>
      </c>
      <c r="AK175" s="6">
        <v>1</v>
      </c>
      <c r="AL175" s="7">
        <v>0.5</v>
      </c>
      <c r="AM175" s="7">
        <v>0.2</v>
      </c>
      <c r="AN175" s="7">
        <v>0.5</v>
      </c>
      <c r="AO175" s="1" t="s">
        <v>58</v>
      </c>
      <c r="AP175" s="7">
        <v>20.9</v>
      </c>
      <c r="AQ175" s="1" t="s">
        <v>53</v>
      </c>
      <c r="AR175" s="1" t="s">
        <v>53</v>
      </c>
      <c r="AS175" s="1" t="s">
        <v>53</v>
      </c>
      <c r="AT175" s="1" t="s">
        <v>53</v>
      </c>
      <c r="AU175" s="1" t="s">
        <v>53</v>
      </c>
      <c r="AV175" s="1" t="s">
        <v>110</v>
      </c>
      <c r="AW175" s="1" t="s">
        <v>105</v>
      </c>
      <c r="AX175" s="1" t="s">
        <v>105</v>
      </c>
      <c r="AY175" s="1" t="s">
        <v>51</v>
      </c>
      <c r="AZ175" s="1" t="s">
        <v>54</v>
      </c>
      <c r="BA175" s="1" t="s">
        <v>1155</v>
      </c>
      <c r="BB175" s="1" t="s">
        <v>51</v>
      </c>
      <c r="BC175" s="1" t="s">
        <v>1156</v>
      </c>
      <c r="BD175" s="1" t="s">
        <v>106</v>
      </c>
      <c r="BE175" s="1" t="s">
        <v>107</v>
      </c>
      <c r="BF175" s="1" t="s">
        <v>108</v>
      </c>
      <c r="BG175" s="1" t="s">
        <v>55</v>
      </c>
      <c r="BH175" s="1" t="s">
        <v>56</v>
      </c>
      <c r="BI175" s="1" t="s">
        <v>51</v>
      </c>
      <c r="BJ175" s="1" t="s">
        <v>109</v>
      </c>
    </row>
    <row r="176" spans="2:62" x14ac:dyDescent="0.3">
      <c r="B176" s="9">
        <f t="shared" si="57"/>
        <v>172</v>
      </c>
      <c r="C176" s="9" t="str">
        <f t="shared" si="58"/>
        <v>YVR</v>
      </c>
      <c r="D176" s="9" t="str">
        <f t="shared" si="59"/>
        <v>2025-09-23</v>
      </c>
      <c r="E176" s="9" t="str">
        <f t="shared" si="60"/>
        <v>01477597155</v>
      </c>
      <c r="F176" s="9" t="str">
        <f t="shared" si="61"/>
        <v>PUS250157006</v>
      </c>
      <c r="G176" s="9" t="str">
        <f t="shared" si="62"/>
        <v>배명지</v>
      </c>
      <c r="H176" s="2" t="str">
        <f t="shared" si="63"/>
        <v>일반(목록배제,Normal-Manifest Exception)</v>
      </c>
      <c r="I176" s="28">
        <f t="shared" si="64"/>
        <v>11.99</v>
      </c>
      <c r="J176" s="2" t="str">
        <f t="shared" si="65"/>
        <v>KSC GLOBAL TRADING LTD</v>
      </c>
      <c r="K176" s="9">
        <f t="shared" si="66"/>
        <v>1</v>
      </c>
      <c r="L176" s="21">
        <f t="shared" si="67"/>
        <v>1.5</v>
      </c>
      <c r="M176" s="21">
        <f t="shared" si="68"/>
        <v>0.2</v>
      </c>
      <c r="N176" s="21">
        <f t="shared" si="69"/>
        <v>1.5</v>
      </c>
      <c r="O176" s="21">
        <f t="shared" si="70"/>
        <v>1.5</v>
      </c>
      <c r="P176" s="9" t="str">
        <f t="shared" si="71"/>
        <v>6094373032960</v>
      </c>
      <c r="Q176" s="22">
        <f t="shared" si="72"/>
        <v>10650</v>
      </c>
      <c r="R176" s="27">
        <f>VLOOKUP(H176,MAPPING!$B$3:$D$13,3,0)</f>
        <v>0</v>
      </c>
      <c r="S176" s="26">
        <f t="shared" si="73"/>
        <v>0</v>
      </c>
      <c r="T176" s="27">
        <v>0</v>
      </c>
      <c r="U176" s="27">
        <f>(IF(VLOOKUP(VLOOKUP(AP176,MAPPING!$B$15:$D$20,2,1),MAPPING!$C$15:$E$20,2,0)=7000,0,VLOOKUP(VLOOKUP(AP176,MAPPING!$B$15:$D$20,2,1),MAPPING!$C$15:$E$20,2,0)))</f>
        <v>0</v>
      </c>
      <c r="V176" s="27">
        <f>(K176*VLOOKUP(O176/K176,MAPPING!$B$22:$C$29,2,10))</f>
        <v>0</v>
      </c>
      <c r="W176" s="27">
        <v>0</v>
      </c>
      <c r="X176" s="124">
        <f t="shared" si="74"/>
        <v>0</v>
      </c>
      <c r="Y176" s="122"/>
      <c r="Z176" s="11">
        <f t="shared" si="56"/>
        <v>10650</v>
      </c>
      <c r="AA176" s="95"/>
      <c r="AC176" s="1" t="s">
        <v>518</v>
      </c>
      <c r="AD176" s="1" t="s">
        <v>96</v>
      </c>
      <c r="AE176" s="1" t="s">
        <v>519</v>
      </c>
      <c r="AF176" s="1" t="s">
        <v>1157</v>
      </c>
      <c r="AG176" s="1" t="s">
        <v>1158</v>
      </c>
      <c r="AH176" s="1" t="s">
        <v>1159</v>
      </c>
      <c r="AI176" s="1" t="s">
        <v>1160</v>
      </c>
      <c r="AJ176" s="1" t="s">
        <v>51</v>
      </c>
      <c r="AK176" s="6">
        <v>1</v>
      </c>
      <c r="AL176" s="7">
        <v>1.5</v>
      </c>
      <c r="AM176" s="7">
        <v>0.2</v>
      </c>
      <c r="AN176" s="7">
        <v>1.5</v>
      </c>
      <c r="AO176" s="1" t="s">
        <v>58</v>
      </c>
      <c r="AP176" s="7">
        <v>11.99</v>
      </c>
      <c r="AQ176" s="1" t="s">
        <v>53</v>
      </c>
      <c r="AR176" s="1" t="s">
        <v>53</v>
      </c>
      <c r="AS176" s="1" t="s">
        <v>53</v>
      </c>
      <c r="AT176" s="1" t="s">
        <v>53</v>
      </c>
      <c r="AU176" s="1" t="s">
        <v>53</v>
      </c>
      <c r="AV176" s="1" t="s">
        <v>110</v>
      </c>
      <c r="AW176" s="1" t="s">
        <v>105</v>
      </c>
      <c r="AX176" s="1" t="s">
        <v>105</v>
      </c>
      <c r="AY176" s="1" t="s">
        <v>51</v>
      </c>
      <c r="AZ176" s="1" t="s">
        <v>54</v>
      </c>
      <c r="BA176" s="1" t="s">
        <v>1161</v>
      </c>
      <c r="BB176" s="1" t="s">
        <v>51</v>
      </c>
      <c r="BC176" s="1" t="s">
        <v>1162</v>
      </c>
      <c r="BD176" s="1" t="s">
        <v>106</v>
      </c>
      <c r="BE176" s="1" t="s">
        <v>107</v>
      </c>
      <c r="BF176" s="1" t="s">
        <v>108</v>
      </c>
      <c r="BG176" s="1" t="s">
        <v>55</v>
      </c>
      <c r="BH176" s="1" t="s">
        <v>56</v>
      </c>
      <c r="BI176" s="1" t="s">
        <v>51</v>
      </c>
      <c r="BJ176" s="1" t="s">
        <v>109</v>
      </c>
    </row>
    <row r="177" spans="2:62" x14ac:dyDescent="0.3">
      <c r="B177" s="9">
        <f t="shared" si="57"/>
        <v>173</v>
      </c>
      <c r="C177" s="9" t="str">
        <f t="shared" si="58"/>
        <v>YVR</v>
      </c>
      <c r="D177" s="9" t="str">
        <f t="shared" si="59"/>
        <v>2025-09-23</v>
      </c>
      <c r="E177" s="9" t="str">
        <f t="shared" si="60"/>
        <v>01477597155</v>
      </c>
      <c r="F177" s="9" t="str">
        <f t="shared" si="61"/>
        <v>PUS250156963</v>
      </c>
      <c r="G177" s="9" t="str">
        <f t="shared" si="62"/>
        <v>김지영</v>
      </c>
      <c r="H177" s="2" t="str">
        <f t="shared" si="63"/>
        <v>일반(목록배제,Normal-Manifest Exception)</v>
      </c>
      <c r="I177" s="28">
        <f t="shared" si="64"/>
        <v>41.8</v>
      </c>
      <c r="J177" s="2" t="str">
        <f t="shared" si="65"/>
        <v>KSC GLOBAL TRADING LTD</v>
      </c>
      <c r="K177" s="9">
        <f t="shared" si="66"/>
        <v>1</v>
      </c>
      <c r="L177" s="21">
        <f t="shared" si="67"/>
        <v>2.5</v>
      </c>
      <c r="M177" s="21">
        <f t="shared" si="68"/>
        <v>0.2</v>
      </c>
      <c r="N177" s="21">
        <f t="shared" si="69"/>
        <v>2.5</v>
      </c>
      <c r="O177" s="21">
        <f t="shared" si="70"/>
        <v>2.5</v>
      </c>
      <c r="P177" s="9" t="str">
        <f t="shared" si="71"/>
        <v>6094373032917</v>
      </c>
      <c r="Q177" s="22">
        <f t="shared" si="72"/>
        <v>14650</v>
      </c>
      <c r="R177" s="27">
        <f>VLOOKUP(H177,MAPPING!$B$3:$D$13,3,0)</f>
        <v>0</v>
      </c>
      <c r="S177" s="26">
        <f t="shared" si="73"/>
        <v>0</v>
      </c>
      <c r="T177" s="27">
        <v>0</v>
      </c>
      <c r="U177" s="27">
        <f>(IF(VLOOKUP(VLOOKUP(AP177,MAPPING!$B$15:$D$20,2,1),MAPPING!$C$15:$E$20,2,0)=7000,0,VLOOKUP(VLOOKUP(AP177,MAPPING!$B$15:$D$20,2,1),MAPPING!$C$15:$E$20,2,0)))</f>
        <v>0</v>
      </c>
      <c r="V177" s="27">
        <f>(K177*VLOOKUP(O177/K177,MAPPING!$B$22:$C$29,2,10))</f>
        <v>600</v>
      </c>
      <c r="W177" s="27">
        <v>0</v>
      </c>
      <c r="X177" s="124">
        <f t="shared" si="74"/>
        <v>0</v>
      </c>
      <c r="Y177" s="122"/>
      <c r="Z177" s="11">
        <f t="shared" si="56"/>
        <v>15250</v>
      </c>
      <c r="AA177" s="95"/>
      <c r="AC177" s="1" t="s">
        <v>518</v>
      </c>
      <c r="AD177" s="1" t="s">
        <v>96</v>
      </c>
      <c r="AE177" s="1" t="s">
        <v>519</v>
      </c>
      <c r="AF177" s="1" t="s">
        <v>1163</v>
      </c>
      <c r="AG177" s="1" t="s">
        <v>1164</v>
      </c>
      <c r="AH177" s="1" t="s">
        <v>1165</v>
      </c>
      <c r="AI177" s="1" t="s">
        <v>1166</v>
      </c>
      <c r="AJ177" s="1" t="s">
        <v>51</v>
      </c>
      <c r="AK177" s="6">
        <v>1</v>
      </c>
      <c r="AL177" s="7">
        <v>2.5</v>
      </c>
      <c r="AM177" s="7">
        <v>0.2</v>
      </c>
      <c r="AN177" s="7">
        <v>2.5</v>
      </c>
      <c r="AO177" s="1" t="s">
        <v>58</v>
      </c>
      <c r="AP177" s="7">
        <v>41.8</v>
      </c>
      <c r="AQ177" s="1" t="s">
        <v>53</v>
      </c>
      <c r="AR177" s="1" t="s">
        <v>53</v>
      </c>
      <c r="AS177" s="1" t="s">
        <v>53</v>
      </c>
      <c r="AT177" s="1" t="s">
        <v>53</v>
      </c>
      <c r="AU177" s="1" t="s">
        <v>53</v>
      </c>
      <c r="AV177" s="1" t="s">
        <v>110</v>
      </c>
      <c r="AW177" s="1" t="s">
        <v>105</v>
      </c>
      <c r="AX177" s="1" t="s">
        <v>105</v>
      </c>
      <c r="AY177" s="1" t="s">
        <v>51</v>
      </c>
      <c r="AZ177" s="1" t="s">
        <v>54</v>
      </c>
      <c r="BA177" s="1" t="s">
        <v>1167</v>
      </c>
      <c r="BB177" s="1" t="s">
        <v>51</v>
      </c>
      <c r="BC177" s="1" t="s">
        <v>1168</v>
      </c>
      <c r="BD177" s="1" t="s">
        <v>106</v>
      </c>
      <c r="BE177" s="1" t="s">
        <v>107</v>
      </c>
      <c r="BF177" s="1" t="s">
        <v>108</v>
      </c>
      <c r="BG177" s="1" t="s">
        <v>55</v>
      </c>
      <c r="BH177" s="1" t="s">
        <v>56</v>
      </c>
      <c r="BI177" s="1" t="s">
        <v>51</v>
      </c>
      <c r="BJ177" s="1" t="s">
        <v>109</v>
      </c>
    </row>
    <row r="178" spans="2:62" x14ac:dyDescent="0.3">
      <c r="B178" s="9">
        <f t="shared" si="57"/>
        <v>174</v>
      </c>
      <c r="C178" s="9" t="str">
        <f t="shared" si="58"/>
        <v>YVR</v>
      </c>
      <c r="D178" s="9" t="str">
        <f t="shared" si="59"/>
        <v>2025-09-23</v>
      </c>
      <c r="E178" s="9" t="str">
        <f t="shared" si="60"/>
        <v>01477597155</v>
      </c>
      <c r="F178" s="9" t="str">
        <f t="shared" si="61"/>
        <v>PUS250157007</v>
      </c>
      <c r="G178" s="9" t="str">
        <f t="shared" si="62"/>
        <v>백승현</v>
      </c>
      <c r="H178" s="2" t="str">
        <f t="shared" si="63"/>
        <v>일반(목록배제,Normal-Manifest Exception)</v>
      </c>
      <c r="I178" s="28">
        <f t="shared" si="64"/>
        <v>63.96</v>
      </c>
      <c r="J178" s="2" t="str">
        <f t="shared" si="65"/>
        <v>KSC GLOBAL TRADING LTD</v>
      </c>
      <c r="K178" s="9">
        <f t="shared" si="66"/>
        <v>1</v>
      </c>
      <c r="L178" s="21">
        <f t="shared" si="67"/>
        <v>1</v>
      </c>
      <c r="M178" s="21">
        <f t="shared" si="68"/>
        <v>0.2</v>
      </c>
      <c r="N178" s="21">
        <f t="shared" si="69"/>
        <v>1</v>
      </c>
      <c r="O178" s="21">
        <f t="shared" si="70"/>
        <v>1</v>
      </c>
      <c r="P178" s="9" t="str">
        <f t="shared" si="71"/>
        <v>6094373032961</v>
      </c>
      <c r="Q178" s="22">
        <f t="shared" si="72"/>
        <v>8650</v>
      </c>
      <c r="R178" s="27">
        <f>VLOOKUP(H178,MAPPING!$B$3:$D$13,3,0)</f>
        <v>0</v>
      </c>
      <c r="S178" s="26">
        <f t="shared" si="73"/>
        <v>0</v>
      </c>
      <c r="T178" s="27">
        <v>0</v>
      </c>
      <c r="U178" s="27">
        <f>(IF(VLOOKUP(VLOOKUP(AP178,MAPPING!$B$15:$D$20,2,1),MAPPING!$C$15:$E$20,2,0)=7000,0,VLOOKUP(VLOOKUP(AP178,MAPPING!$B$15:$D$20,2,1),MAPPING!$C$15:$E$20,2,0)))</f>
        <v>0</v>
      </c>
      <c r="V178" s="27">
        <f>(K178*VLOOKUP(O178/K178,MAPPING!$B$22:$C$29,2,10))</f>
        <v>0</v>
      </c>
      <c r="W178" s="27">
        <v>0</v>
      </c>
      <c r="X178" s="124">
        <f t="shared" si="74"/>
        <v>0</v>
      </c>
      <c r="Y178" s="122"/>
      <c r="Z178" s="11">
        <f t="shared" si="56"/>
        <v>8650</v>
      </c>
      <c r="AA178" s="95"/>
      <c r="AC178" s="1" t="s">
        <v>518</v>
      </c>
      <c r="AD178" s="1" t="s">
        <v>96</v>
      </c>
      <c r="AE178" s="1" t="s">
        <v>519</v>
      </c>
      <c r="AF178" s="1" t="s">
        <v>1169</v>
      </c>
      <c r="AG178" s="1" t="s">
        <v>1170</v>
      </c>
      <c r="AH178" s="1" t="s">
        <v>1171</v>
      </c>
      <c r="AI178" s="1" t="s">
        <v>1172</v>
      </c>
      <c r="AJ178" s="1" t="s">
        <v>51</v>
      </c>
      <c r="AK178" s="6">
        <v>1</v>
      </c>
      <c r="AL178" s="7">
        <v>1</v>
      </c>
      <c r="AM178" s="7">
        <v>0.2</v>
      </c>
      <c r="AN178" s="7">
        <v>1</v>
      </c>
      <c r="AO178" s="1" t="s">
        <v>58</v>
      </c>
      <c r="AP178" s="7">
        <v>63.96</v>
      </c>
      <c r="AQ178" s="1" t="s">
        <v>53</v>
      </c>
      <c r="AR178" s="1" t="s">
        <v>53</v>
      </c>
      <c r="AS178" s="1" t="s">
        <v>53</v>
      </c>
      <c r="AT178" s="1" t="s">
        <v>53</v>
      </c>
      <c r="AU178" s="1" t="s">
        <v>53</v>
      </c>
      <c r="AV178" s="1" t="s">
        <v>110</v>
      </c>
      <c r="AW178" s="1" t="s">
        <v>105</v>
      </c>
      <c r="AX178" s="1" t="s">
        <v>105</v>
      </c>
      <c r="AY178" s="1" t="s">
        <v>51</v>
      </c>
      <c r="AZ178" s="1" t="s">
        <v>54</v>
      </c>
      <c r="BA178" s="1" t="s">
        <v>1173</v>
      </c>
      <c r="BB178" s="1" t="s">
        <v>51</v>
      </c>
      <c r="BC178" s="1" t="s">
        <v>1174</v>
      </c>
      <c r="BD178" s="1" t="s">
        <v>106</v>
      </c>
      <c r="BE178" s="1" t="s">
        <v>107</v>
      </c>
      <c r="BF178" s="1" t="s">
        <v>108</v>
      </c>
      <c r="BG178" s="1" t="s">
        <v>55</v>
      </c>
      <c r="BH178" s="1" t="s">
        <v>56</v>
      </c>
      <c r="BI178" s="1" t="s">
        <v>51</v>
      </c>
      <c r="BJ178" s="1" t="s">
        <v>109</v>
      </c>
    </row>
    <row r="179" spans="2:62" x14ac:dyDescent="0.3">
      <c r="B179" s="9">
        <f t="shared" si="57"/>
        <v>175</v>
      </c>
      <c r="C179" s="9" t="str">
        <f t="shared" si="58"/>
        <v>YVR</v>
      </c>
      <c r="D179" s="9" t="str">
        <f t="shared" si="59"/>
        <v>2025-09-23</v>
      </c>
      <c r="E179" s="9" t="str">
        <f t="shared" si="60"/>
        <v>01477597155</v>
      </c>
      <c r="F179" s="9" t="str">
        <f t="shared" si="61"/>
        <v>PUS250157000</v>
      </c>
      <c r="G179" s="9" t="str">
        <f t="shared" si="62"/>
        <v>박민영</v>
      </c>
      <c r="H179" s="2" t="str">
        <f t="shared" si="63"/>
        <v>일반(목록배제,Normal-Manifest Exception)</v>
      </c>
      <c r="I179" s="28">
        <f t="shared" si="64"/>
        <v>11.99</v>
      </c>
      <c r="J179" s="2" t="str">
        <f t="shared" si="65"/>
        <v>KSC GLOBAL TRADING LTD</v>
      </c>
      <c r="K179" s="9">
        <f t="shared" si="66"/>
        <v>1</v>
      </c>
      <c r="L179" s="21">
        <f t="shared" si="67"/>
        <v>1.5</v>
      </c>
      <c r="M179" s="21">
        <f t="shared" si="68"/>
        <v>0.2</v>
      </c>
      <c r="N179" s="21">
        <f t="shared" si="69"/>
        <v>1.5</v>
      </c>
      <c r="O179" s="21">
        <f t="shared" si="70"/>
        <v>1.5</v>
      </c>
      <c r="P179" s="9" t="str">
        <f t="shared" si="71"/>
        <v>6094373032954</v>
      </c>
      <c r="Q179" s="22">
        <f t="shared" si="72"/>
        <v>10650</v>
      </c>
      <c r="R179" s="27">
        <f>VLOOKUP(H179,MAPPING!$B$3:$D$13,3,0)</f>
        <v>0</v>
      </c>
      <c r="S179" s="26">
        <f t="shared" si="73"/>
        <v>0</v>
      </c>
      <c r="T179" s="27">
        <v>0</v>
      </c>
      <c r="U179" s="27">
        <f>(IF(VLOOKUP(VLOOKUP(AP179,MAPPING!$B$15:$D$20,2,1),MAPPING!$C$15:$E$20,2,0)=7000,0,VLOOKUP(VLOOKUP(AP179,MAPPING!$B$15:$D$20,2,1),MAPPING!$C$15:$E$20,2,0)))</f>
        <v>0</v>
      </c>
      <c r="V179" s="27">
        <f>(K179*VLOOKUP(O179/K179,MAPPING!$B$22:$C$29,2,10))</f>
        <v>0</v>
      </c>
      <c r="W179" s="27">
        <v>0</v>
      </c>
      <c r="X179" s="124">
        <f t="shared" si="74"/>
        <v>0</v>
      </c>
      <c r="Y179" s="122"/>
      <c r="Z179" s="11">
        <f t="shared" si="56"/>
        <v>10650</v>
      </c>
      <c r="AA179" s="95"/>
      <c r="AC179" s="1" t="s">
        <v>518</v>
      </c>
      <c r="AD179" s="1" t="s">
        <v>96</v>
      </c>
      <c r="AE179" s="1" t="s">
        <v>519</v>
      </c>
      <c r="AF179" s="1" t="s">
        <v>1175</v>
      </c>
      <c r="AG179" s="1" t="s">
        <v>1176</v>
      </c>
      <c r="AH179" s="1" t="s">
        <v>1177</v>
      </c>
      <c r="AI179" s="1" t="s">
        <v>1178</v>
      </c>
      <c r="AJ179" s="1" t="s">
        <v>51</v>
      </c>
      <c r="AK179" s="6">
        <v>1</v>
      </c>
      <c r="AL179" s="7">
        <v>1.5</v>
      </c>
      <c r="AM179" s="7">
        <v>0.2</v>
      </c>
      <c r="AN179" s="7">
        <v>1.5</v>
      </c>
      <c r="AO179" s="1" t="s">
        <v>58</v>
      </c>
      <c r="AP179" s="7">
        <v>11.99</v>
      </c>
      <c r="AQ179" s="1" t="s">
        <v>53</v>
      </c>
      <c r="AR179" s="1" t="s">
        <v>53</v>
      </c>
      <c r="AS179" s="1" t="s">
        <v>53</v>
      </c>
      <c r="AT179" s="1" t="s">
        <v>53</v>
      </c>
      <c r="AU179" s="1" t="s">
        <v>53</v>
      </c>
      <c r="AV179" s="1" t="s">
        <v>110</v>
      </c>
      <c r="AW179" s="1" t="s">
        <v>105</v>
      </c>
      <c r="AX179" s="1" t="s">
        <v>105</v>
      </c>
      <c r="AY179" s="1" t="s">
        <v>51</v>
      </c>
      <c r="AZ179" s="1" t="s">
        <v>54</v>
      </c>
      <c r="BA179" s="1" t="s">
        <v>1179</v>
      </c>
      <c r="BB179" s="1" t="s">
        <v>51</v>
      </c>
      <c r="BC179" s="1" t="s">
        <v>1180</v>
      </c>
      <c r="BD179" s="1" t="s">
        <v>106</v>
      </c>
      <c r="BE179" s="1" t="s">
        <v>107</v>
      </c>
      <c r="BF179" s="1" t="s">
        <v>108</v>
      </c>
      <c r="BG179" s="1" t="s">
        <v>55</v>
      </c>
      <c r="BH179" s="1" t="s">
        <v>56</v>
      </c>
      <c r="BI179" s="1" t="s">
        <v>51</v>
      </c>
      <c r="BJ179" s="1" t="s">
        <v>109</v>
      </c>
    </row>
    <row r="180" spans="2:62" x14ac:dyDescent="0.3">
      <c r="B180" s="9">
        <f t="shared" si="57"/>
        <v>176</v>
      </c>
      <c r="C180" s="9" t="str">
        <f t="shared" si="58"/>
        <v>YVR</v>
      </c>
      <c r="D180" s="9" t="str">
        <f t="shared" si="59"/>
        <v>2025-09-23</v>
      </c>
      <c r="E180" s="9" t="str">
        <f t="shared" si="60"/>
        <v>01477597155</v>
      </c>
      <c r="F180" s="9" t="str">
        <f t="shared" si="61"/>
        <v>PUS250157009</v>
      </c>
      <c r="G180" s="9" t="str">
        <f t="shared" si="62"/>
        <v>서인수</v>
      </c>
      <c r="H180" s="2" t="str">
        <f t="shared" si="63"/>
        <v>일반(목록배제,Normal-Manifest Exception)</v>
      </c>
      <c r="I180" s="28">
        <f t="shared" si="64"/>
        <v>59.95</v>
      </c>
      <c r="J180" s="2" t="str">
        <f t="shared" si="65"/>
        <v>KSC GLOBAL TRADING LTD</v>
      </c>
      <c r="K180" s="9">
        <f t="shared" si="66"/>
        <v>1</v>
      </c>
      <c r="L180" s="21">
        <f t="shared" si="67"/>
        <v>5.5</v>
      </c>
      <c r="M180" s="21">
        <f t="shared" si="68"/>
        <v>0.2</v>
      </c>
      <c r="N180" s="21">
        <f t="shared" si="69"/>
        <v>5.5</v>
      </c>
      <c r="O180" s="21">
        <f t="shared" si="70"/>
        <v>5.5</v>
      </c>
      <c r="P180" s="9" t="str">
        <f t="shared" si="71"/>
        <v>6094373032963</v>
      </c>
      <c r="Q180" s="22">
        <f t="shared" si="72"/>
        <v>26650</v>
      </c>
      <c r="R180" s="27">
        <f>VLOOKUP(H180,MAPPING!$B$3:$D$13,3,0)</f>
        <v>0</v>
      </c>
      <c r="S180" s="26">
        <f t="shared" si="73"/>
        <v>0</v>
      </c>
      <c r="T180" s="27">
        <v>0</v>
      </c>
      <c r="U180" s="27">
        <f>(IF(VLOOKUP(VLOOKUP(AP180,MAPPING!$B$15:$D$20,2,1),MAPPING!$C$15:$E$20,2,0)=7000,0,VLOOKUP(VLOOKUP(AP180,MAPPING!$B$15:$D$20,2,1),MAPPING!$C$15:$E$20,2,0)))</f>
        <v>0</v>
      </c>
      <c r="V180" s="27">
        <f>(K180*VLOOKUP(O180/K180,MAPPING!$B$22:$C$29,2,10))</f>
        <v>1200</v>
      </c>
      <c r="W180" s="27">
        <v>0</v>
      </c>
      <c r="X180" s="124">
        <f t="shared" si="74"/>
        <v>0</v>
      </c>
      <c r="Y180" s="122"/>
      <c r="Z180" s="11">
        <f t="shared" si="56"/>
        <v>27850</v>
      </c>
      <c r="AA180" s="95"/>
      <c r="AC180" s="1" t="s">
        <v>518</v>
      </c>
      <c r="AD180" s="1" t="s">
        <v>96</v>
      </c>
      <c r="AE180" s="1" t="s">
        <v>519</v>
      </c>
      <c r="AF180" s="1" t="s">
        <v>1181</v>
      </c>
      <c r="AG180" s="1" t="s">
        <v>1182</v>
      </c>
      <c r="AH180" s="1" t="s">
        <v>1183</v>
      </c>
      <c r="AI180" s="1" t="s">
        <v>1184</v>
      </c>
      <c r="AJ180" s="1" t="s">
        <v>51</v>
      </c>
      <c r="AK180" s="6">
        <v>1</v>
      </c>
      <c r="AL180" s="7">
        <v>5.5</v>
      </c>
      <c r="AM180" s="7">
        <v>0.2</v>
      </c>
      <c r="AN180" s="7">
        <v>5.5</v>
      </c>
      <c r="AO180" s="1" t="s">
        <v>58</v>
      </c>
      <c r="AP180" s="7">
        <v>59.95</v>
      </c>
      <c r="AQ180" s="1" t="s">
        <v>53</v>
      </c>
      <c r="AR180" s="1" t="s">
        <v>53</v>
      </c>
      <c r="AS180" s="1" t="s">
        <v>53</v>
      </c>
      <c r="AT180" s="1" t="s">
        <v>53</v>
      </c>
      <c r="AU180" s="1" t="s">
        <v>53</v>
      </c>
      <c r="AV180" s="1" t="s">
        <v>110</v>
      </c>
      <c r="AW180" s="1" t="s">
        <v>105</v>
      </c>
      <c r="AX180" s="1" t="s">
        <v>105</v>
      </c>
      <c r="AY180" s="1" t="s">
        <v>51</v>
      </c>
      <c r="AZ180" s="1" t="s">
        <v>54</v>
      </c>
      <c r="BA180" s="1" t="s">
        <v>1185</v>
      </c>
      <c r="BB180" s="1" t="s">
        <v>51</v>
      </c>
      <c r="BC180" s="1" t="s">
        <v>1186</v>
      </c>
      <c r="BD180" s="1" t="s">
        <v>106</v>
      </c>
      <c r="BE180" s="1" t="s">
        <v>107</v>
      </c>
      <c r="BF180" s="1" t="s">
        <v>108</v>
      </c>
      <c r="BG180" s="1" t="s">
        <v>55</v>
      </c>
      <c r="BH180" s="1" t="s">
        <v>56</v>
      </c>
      <c r="BI180" s="1" t="s">
        <v>51</v>
      </c>
      <c r="BJ180" s="1" t="s">
        <v>109</v>
      </c>
    </row>
    <row r="181" spans="2:62" x14ac:dyDescent="0.3">
      <c r="B181" s="9">
        <f t="shared" si="57"/>
        <v>177</v>
      </c>
      <c r="C181" s="9" t="str">
        <f t="shared" si="58"/>
        <v>YVR</v>
      </c>
      <c r="D181" s="9" t="str">
        <f t="shared" si="59"/>
        <v>2025-09-25</v>
      </c>
      <c r="E181" s="9" t="str">
        <f t="shared" si="60"/>
        <v>01477625785</v>
      </c>
      <c r="F181" s="9" t="str">
        <f t="shared" si="61"/>
        <v>PUS250159726</v>
      </c>
      <c r="G181" s="9" t="str">
        <f t="shared" si="62"/>
        <v>신경림</v>
      </c>
      <c r="H181" s="2" t="str">
        <f t="shared" si="63"/>
        <v>일반(목록배제,Normal-Manifest Exception)</v>
      </c>
      <c r="I181" s="28">
        <f t="shared" si="64"/>
        <v>59.95</v>
      </c>
      <c r="J181" s="2" t="str">
        <f t="shared" si="65"/>
        <v>KSC GLOBAL TRADING LTD</v>
      </c>
      <c r="K181" s="9">
        <f t="shared" si="66"/>
        <v>1</v>
      </c>
      <c r="L181" s="21">
        <f t="shared" si="67"/>
        <v>5.5</v>
      </c>
      <c r="M181" s="21">
        <f t="shared" si="68"/>
        <v>0.2</v>
      </c>
      <c r="N181" s="21">
        <f t="shared" si="69"/>
        <v>5.5</v>
      </c>
      <c r="O181" s="21">
        <f t="shared" si="70"/>
        <v>5.5</v>
      </c>
      <c r="P181" s="9" t="str">
        <f t="shared" si="71"/>
        <v>6094373036590</v>
      </c>
      <c r="Q181" s="22">
        <f t="shared" si="72"/>
        <v>26650</v>
      </c>
      <c r="R181" s="27">
        <f>VLOOKUP(H181,MAPPING!$B$3:$D$13,3,0)</f>
        <v>0</v>
      </c>
      <c r="S181" s="26">
        <f t="shared" si="73"/>
        <v>0</v>
      </c>
      <c r="T181" s="27">
        <v>0</v>
      </c>
      <c r="U181" s="27">
        <f>(IF(VLOOKUP(VLOOKUP(AP181,MAPPING!$B$15:$D$20,2,1),MAPPING!$C$15:$E$20,2,0)=7000,0,VLOOKUP(VLOOKUP(AP181,MAPPING!$B$15:$D$20,2,1),MAPPING!$C$15:$E$20,2,0)))</f>
        <v>0</v>
      </c>
      <c r="V181" s="27">
        <f>(K181*VLOOKUP(O181/K181,MAPPING!$B$22:$C$29,2,10))</f>
        <v>1200</v>
      </c>
      <c r="W181" s="27">
        <v>0</v>
      </c>
      <c r="X181" s="124">
        <f t="shared" si="74"/>
        <v>0</v>
      </c>
      <c r="Y181" s="122"/>
      <c r="Z181" s="11">
        <f t="shared" si="56"/>
        <v>27850</v>
      </c>
      <c r="AA181" s="95"/>
      <c r="AC181" s="1" t="s">
        <v>1187</v>
      </c>
      <c r="AD181" s="1" t="s">
        <v>96</v>
      </c>
      <c r="AE181" s="1" t="s">
        <v>1188</v>
      </c>
      <c r="AF181" s="1" t="s">
        <v>1189</v>
      </c>
      <c r="AG181" s="1" t="s">
        <v>1190</v>
      </c>
      <c r="AH181" s="1" t="s">
        <v>1191</v>
      </c>
      <c r="AI181" s="1" t="s">
        <v>1192</v>
      </c>
      <c r="AJ181" s="1" t="s">
        <v>51</v>
      </c>
      <c r="AK181" s="6">
        <v>1</v>
      </c>
      <c r="AL181" s="7">
        <v>5.5</v>
      </c>
      <c r="AM181" s="7">
        <v>0.2</v>
      </c>
      <c r="AN181" s="7">
        <v>5.5</v>
      </c>
      <c r="AO181" s="1" t="s">
        <v>58</v>
      </c>
      <c r="AP181" s="7">
        <v>59.95</v>
      </c>
      <c r="AQ181" s="1" t="s">
        <v>53</v>
      </c>
      <c r="AR181" s="1" t="s">
        <v>53</v>
      </c>
      <c r="AS181" s="1" t="s">
        <v>53</v>
      </c>
      <c r="AT181" s="1" t="s">
        <v>53</v>
      </c>
      <c r="AU181" s="1" t="s">
        <v>51</v>
      </c>
      <c r="AV181" s="1" t="s">
        <v>110</v>
      </c>
      <c r="AW181" s="1" t="s">
        <v>105</v>
      </c>
      <c r="AX181" s="1" t="s">
        <v>105</v>
      </c>
      <c r="AY181" s="1" t="s">
        <v>51</v>
      </c>
      <c r="AZ181" s="1" t="s">
        <v>54</v>
      </c>
      <c r="BA181" s="1" t="s">
        <v>1193</v>
      </c>
      <c r="BB181" s="1" t="s">
        <v>51</v>
      </c>
      <c r="BC181" s="1" t="s">
        <v>1194</v>
      </c>
      <c r="BD181" s="1" t="s">
        <v>106</v>
      </c>
      <c r="BE181" s="1" t="s">
        <v>107</v>
      </c>
      <c r="BF181" s="1" t="s">
        <v>108</v>
      </c>
      <c r="BG181" s="1" t="s">
        <v>55</v>
      </c>
      <c r="BH181" s="1" t="s">
        <v>56</v>
      </c>
      <c r="BI181" s="1" t="s">
        <v>51</v>
      </c>
      <c r="BJ181" s="1" t="s">
        <v>109</v>
      </c>
    </row>
    <row r="182" spans="2:62" x14ac:dyDescent="0.3">
      <c r="B182" s="9">
        <f t="shared" si="57"/>
        <v>178</v>
      </c>
      <c r="C182" s="9" t="str">
        <f t="shared" si="58"/>
        <v>YVR</v>
      </c>
      <c r="D182" s="9" t="str">
        <f t="shared" si="59"/>
        <v>2025-09-25</v>
      </c>
      <c r="E182" s="9" t="str">
        <f t="shared" si="60"/>
        <v>01477625785</v>
      </c>
      <c r="F182" s="9" t="str">
        <f t="shared" si="61"/>
        <v>PUS250159743</v>
      </c>
      <c r="G182" s="9" t="str">
        <f t="shared" si="62"/>
        <v>홍재식</v>
      </c>
      <c r="H182" s="2" t="str">
        <f t="shared" si="63"/>
        <v>일반(목록배제,Normal-Manifest Exception)</v>
      </c>
      <c r="I182" s="28">
        <f t="shared" si="64"/>
        <v>20.99</v>
      </c>
      <c r="J182" s="2" t="str">
        <f t="shared" si="65"/>
        <v>KSC GLOBAL TRADING LTD</v>
      </c>
      <c r="K182" s="9">
        <f t="shared" si="66"/>
        <v>1</v>
      </c>
      <c r="L182" s="21">
        <f t="shared" si="67"/>
        <v>0.5</v>
      </c>
      <c r="M182" s="21">
        <f t="shared" si="68"/>
        <v>0.2</v>
      </c>
      <c r="N182" s="21">
        <f t="shared" si="69"/>
        <v>0.5</v>
      </c>
      <c r="O182" s="21">
        <f t="shared" si="70"/>
        <v>0.5</v>
      </c>
      <c r="P182" s="9" t="str">
        <f t="shared" si="71"/>
        <v>6094373036607</v>
      </c>
      <c r="Q182" s="22">
        <f t="shared" si="72"/>
        <v>6650</v>
      </c>
      <c r="R182" s="27">
        <f>VLOOKUP(H182,MAPPING!$B$3:$D$13,3,0)</f>
        <v>0</v>
      </c>
      <c r="S182" s="26">
        <f t="shared" si="73"/>
        <v>0</v>
      </c>
      <c r="T182" s="27">
        <v>0</v>
      </c>
      <c r="U182" s="27">
        <f>(IF(VLOOKUP(VLOOKUP(AP182,MAPPING!$B$15:$D$20,2,1),MAPPING!$C$15:$E$20,2,0)=7000,0,VLOOKUP(VLOOKUP(AP182,MAPPING!$B$15:$D$20,2,1),MAPPING!$C$15:$E$20,2,0)))</f>
        <v>0</v>
      </c>
      <c r="V182" s="27">
        <f>(K182*VLOOKUP(O182/K182,MAPPING!$B$22:$C$29,2,10))</f>
        <v>0</v>
      </c>
      <c r="W182" s="27">
        <v>0</v>
      </c>
      <c r="X182" s="124">
        <f t="shared" si="74"/>
        <v>0</v>
      </c>
      <c r="Y182" s="122"/>
      <c r="Z182" s="11">
        <f t="shared" si="56"/>
        <v>6650</v>
      </c>
      <c r="AA182" s="95"/>
      <c r="AC182" s="1" t="s">
        <v>1187</v>
      </c>
      <c r="AD182" s="1" t="s">
        <v>96</v>
      </c>
      <c r="AE182" s="1" t="s">
        <v>1188</v>
      </c>
      <c r="AF182" s="1" t="s">
        <v>1195</v>
      </c>
      <c r="AG182" s="1" t="s">
        <v>1196</v>
      </c>
      <c r="AH182" s="1" t="s">
        <v>1197</v>
      </c>
      <c r="AI182" s="1" t="s">
        <v>1198</v>
      </c>
      <c r="AJ182" s="1" t="s">
        <v>51</v>
      </c>
      <c r="AK182" s="6">
        <v>1</v>
      </c>
      <c r="AL182" s="7">
        <v>0.5</v>
      </c>
      <c r="AM182" s="7">
        <v>0.2</v>
      </c>
      <c r="AN182" s="7">
        <v>0.5</v>
      </c>
      <c r="AO182" s="1" t="s">
        <v>58</v>
      </c>
      <c r="AP182" s="7">
        <v>20.99</v>
      </c>
      <c r="AQ182" s="1" t="s">
        <v>53</v>
      </c>
      <c r="AR182" s="1" t="s">
        <v>53</v>
      </c>
      <c r="AS182" s="1" t="s">
        <v>53</v>
      </c>
      <c r="AT182" s="1" t="s">
        <v>51</v>
      </c>
      <c r="AU182" s="1" t="s">
        <v>51</v>
      </c>
      <c r="AV182" s="1" t="s">
        <v>110</v>
      </c>
      <c r="AW182" s="1" t="s">
        <v>105</v>
      </c>
      <c r="AX182" s="1" t="s">
        <v>105</v>
      </c>
      <c r="AY182" s="1" t="s">
        <v>51</v>
      </c>
      <c r="AZ182" s="1" t="s">
        <v>54</v>
      </c>
      <c r="BA182" s="1" t="s">
        <v>1199</v>
      </c>
      <c r="BB182" s="1" t="s">
        <v>51</v>
      </c>
      <c r="BC182" s="1" t="s">
        <v>1200</v>
      </c>
      <c r="BD182" s="1" t="s">
        <v>106</v>
      </c>
      <c r="BE182" s="1" t="s">
        <v>107</v>
      </c>
      <c r="BF182" s="1" t="s">
        <v>108</v>
      </c>
      <c r="BG182" s="1" t="s">
        <v>55</v>
      </c>
      <c r="BH182" s="1" t="s">
        <v>56</v>
      </c>
      <c r="BI182" s="1" t="s">
        <v>51</v>
      </c>
      <c r="BJ182" s="1" t="s">
        <v>109</v>
      </c>
    </row>
    <row r="183" spans="2:62" x14ac:dyDescent="0.3">
      <c r="B183" s="9">
        <f t="shared" si="57"/>
        <v>179</v>
      </c>
      <c r="C183" s="9" t="str">
        <f t="shared" si="58"/>
        <v>YVR</v>
      </c>
      <c r="D183" s="9" t="str">
        <f t="shared" si="59"/>
        <v>2025-09-25</v>
      </c>
      <c r="E183" s="9" t="str">
        <f t="shared" si="60"/>
        <v>01477625785</v>
      </c>
      <c r="F183" s="9" t="str">
        <f t="shared" si="61"/>
        <v>PUS250159745</v>
      </c>
      <c r="G183" s="9" t="str">
        <f t="shared" si="62"/>
        <v>장지선</v>
      </c>
      <c r="H183" s="2" t="str">
        <f t="shared" si="63"/>
        <v>일반(목록배제,Normal-Manifest Exception)</v>
      </c>
      <c r="I183" s="28">
        <f t="shared" si="64"/>
        <v>11.97</v>
      </c>
      <c r="J183" s="2" t="str">
        <f t="shared" si="65"/>
        <v>KSC GLOBAL TRADING LTD</v>
      </c>
      <c r="K183" s="9">
        <f t="shared" si="66"/>
        <v>1</v>
      </c>
      <c r="L183" s="21">
        <f t="shared" si="67"/>
        <v>1</v>
      </c>
      <c r="M183" s="21">
        <f t="shared" si="68"/>
        <v>0.2</v>
      </c>
      <c r="N183" s="21">
        <f t="shared" si="69"/>
        <v>1</v>
      </c>
      <c r="O183" s="21">
        <f t="shared" si="70"/>
        <v>1</v>
      </c>
      <c r="P183" s="9" t="str">
        <f t="shared" si="71"/>
        <v>6094373036609</v>
      </c>
      <c r="Q183" s="22">
        <f t="shared" si="72"/>
        <v>8650</v>
      </c>
      <c r="R183" s="27">
        <f>VLOOKUP(H183,MAPPING!$B$3:$D$13,3,0)</f>
        <v>0</v>
      </c>
      <c r="S183" s="26">
        <f t="shared" si="73"/>
        <v>0</v>
      </c>
      <c r="T183" s="27">
        <v>0</v>
      </c>
      <c r="U183" s="27">
        <f>(IF(VLOOKUP(VLOOKUP(AP183,MAPPING!$B$15:$D$20,2,1),MAPPING!$C$15:$E$20,2,0)=7000,0,VLOOKUP(VLOOKUP(AP183,MAPPING!$B$15:$D$20,2,1),MAPPING!$C$15:$E$20,2,0)))</f>
        <v>0</v>
      </c>
      <c r="V183" s="27">
        <f>(K183*VLOOKUP(O183/K183,MAPPING!$B$22:$C$29,2,10))</f>
        <v>0</v>
      </c>
      <c r="W183" s="27">
        <v>0</v>
      </c>
      <c r="X183" s="124">
        <f t="shared" si="74"/>
        <v>0</v>
      </c>
      <c r="Y183" s="122"/>
      <c r="Z183" s="11">
        <f t="shared" si="56"/>
        <v>8650</v>
      </c>
      <c r="AA183" s="95"/>
      <c r="AC183" s="1" t="s">
        <v>1187</v>
      </c>
      <c r="AD183" s="1" t="s">
        <v>96</v>
      </c>
      <c r="AE183" s="1" t="s">
        <v>1188</v>
      </c>
      <c r="AF183" s="1" t="s">
        <v>1201</v>
      </c>
      <c r="AG183" s="1" t="s">
        <v>1202</v>
      </c>
      <c r="AH183" s="1" t="s">
        <v>1203</v>
      </c>
      <c r="AI183" s="1" t="s">
        <v>1204</v>
      </c>
      <c r="AJ183" s="1" t="s">
        <v>51</v>
      </c>
      <c r="AK183" s="6">
        <v>1</v>
      </c>
      <c r="AL183" s="7">
        <v>1</v>
      </c>
      <c r="AM183" s="7">
        <v>0.2</v>
      </c>
      <c r="AN183" s="7">
        <v>1</v>
      </c>
      <c r="AO183" s="1" t="s">
        <v>58</v>
      </c>
      <c r="AP183" s="7">
        <v>11.97</v>
      </c>
      <c r="AQ183" s="1" t="s">
        <v>53</v>
      </c>
      <c r="AR183" s="1" t="s">
        <v>53</v>
      </c>
      <c r="AS183" s="1" t="s">
        <v>53</v>
      </c>
      <c r="AT183" s="1" t="s">
        <v>53</v>
      </c>
      <c r="AU183" s="1" t="s">
        <v>51</v>
      </c>
      <c r="AV183" s="1" t="s">
        <v>110</v>
      </c>
      <c r="AW183" s="1" t="s">
        <v>105</v>
      </c>
      <c r="AX183" s="1" t="s">
        <v>105</v>
      </c>
      <c r="AY183" s="1" t="s">
        <v>51</v>
      </c>
      <c r="AZ183" s="1" t="s">
        <v>54</v>
      </c>
      <c r="BA183" s="1" t="s">
        <v>1205</v>
      </c>
      <c r="BB183" s="1" t="s">
        <v>51</v>
      </c>
      <c r="BC183" s="1" t="s">
        <v>1206</v>
      </c>
      <c r="BD183" s="1" t="s">
        <v>106</v>
      </c>
      <c r="BE183" s="1" t="s">
        <v>107</v>
      </c>
      <c r="BF183" s="1" t="s">
        <v>108</v>
      </c>
      <c r="BG183" s="1" t="s">
        <v>55</v>
      </c>
      <c r="BH183" s="1" t="s">
        <v>56</v>
      </c>
      <c r="BI183" s="1" t="s">
        <v>51</v>
      </c>
      <c r="BJ183" s="1" t="s">
        <v>109</v>
      </c>
    </row>
    <row r="184" spans="2:62" x14ac:dyDescent="0.3">
      <c r="B184" s="9">
        <f t="shared" si="57"/>
        <v>180</v>
      </c>
      <c r="C184" s="9" t="str">
        <f t="shared" si="58"/>
        <v>YVR</v>
      </c>
      <c r="D184" s="9" t="str">
        <f t="shared" si="59"/>
        <v>2025-09-25</v>
      </c>
      <c r="E184" s="9" t="str">
        <f t="shared" si="60"/>
        <v>01477625785</v>
      </c>
      <c r="F184" s="9" t="str">
        <f t="shared" si="61"/>
        <v>PUS250159717</v>
      </c>
      <c r="G184" s="9" t="str">
        <f t="shared" si="62"/>
        <v>김현웅</v>
      </c>
      <c r="H184" s="2" t="str">
        <f t="shared" si="63"/>
        <v>일반(목록배제,Normal-Manifest Exception)</v>
      </c>
      <c r="I184" s="28">
        <f t="shared" si="64"/>
        <v>47.97</v>
      </c>
      <c r="J184" s="2" t="str">
        <f t="shared" si="65"/>
        <v>KSC GLOBAL TRADING LTD</v>
      </c>
      <c r="K184" s="9">
        <f t="shared" si="66"/>
        <v>1</v>
      </c>
      <c r="L184" s="21">
        <f t="shared" si="67"/>
        <v>0.5</v>
      </c>
      <c r="M184" s="21">
        <f t="shared" si="68"/>
        <v>0.2</v>
      </c>
      <c r="N184" s="21">
        <f t="shared" si="69"/>
        <v>0.5</v>
      </c>
      <c r="O184" s="21">
        <f t="shared" si="70"/>
        <v>0.5</v>
      </c>
      <c r="P184" s="9" t="str">
        <f t="shared" si="71"/>
        <v>6094373036581</v>
      </c>
      <c r="Q184" s="22">
        <f t="shared" si="72"/>
        <v>6650</v>
      </c>
      <c r="R184" s="27">
        <f>VLOOKUP(H184,MAPPING!$B$3:$D$13,3,0)</f>
        <v>0</v>
      </c>
      <c r="S184" s="26">
        <f t="shared" si="73"/>
        <v>0</v>
      </c>
      <c r="T184" s="27">
        <v>0</v>
      </c>
      <c r="U184" s="27">
        <f>(IF(VLOOKUP(VLOOKUP(AP184,MAPPING!$B$15:$D$20,2,1),MAPPING!$C$15:$E$20,2,0)=7000,0,VLOOKUP(VLOOKUP(AP184,MAPPING!$B$15:$D$20,2,1),MAPPING!$C$15:$E$20,2,0)))</f>
        <v>0</v>
      </c>
      <c r="V184" s="27">
        <f>(K184*VLOOKUP(O184/K184,MAPPING!$B$22:$C$29,2,10))</f>
        <v>0</v>
      </c>
      <c r="W184" s="27">
        <v>0</v>
      </c>
      <c r="X184" s="124">
        <f t="shared" si="74"/>
        <v>0</v>
      </c>
      <c r="Y184" s="122"/>
      <c r="Z184" s="11">
        <f t="shared" si="56"/>
        <v>6650</v>
      </c>
      <c r="AA184" s="95"/>
      <c r="AC184" s="1" t="s">
        <v>1187</v>
      </c>
      <c r="AD184" s="1" t="s">
        <v>96</v>
      </c>
      <c r="AE184" s="1" t="s">
        <v>1188</v>
      </c>
      <c r="AF184" s="1" t="s">
        <v>1207</v>
      </c>
      <c r="AG184" s="1" t="s">
        <v>1208</v>
      </c>
      <c r="AH184" s="1" t="s">
        <v>1209</v>
      </c>
      <c r="AI184" s="1" t="s">
        <v>1210</v>
      </c>
      <c r="AJ184" s="1" t="s">
        <v>51</v>
      </c>
      <c r="AK184" s="6">
        <v>1</v>
      </c>
      <c r="AL184" s="7">
        <v>0.5</v>
      </c>
      <c r="AM184" s="7">
        <v>0.2</v>
      </c>
      <c r="AN184" s="7">
        <v>0.5</v>
      </c>
      <c r="AO184" s="1" t="s">
        <v>58</v>
      </c>
      <c r="AP184" s="7">
        <v>47.97</v>
      </c>
      <c r="AQ184" s="1" t="s">
        <v>53</v>
      </c>
      <c r="AR184" s="1" t="s">
        <v>53</v>
      </c>
      <c r="AS184" s="1" t="s">
        <v>53</v>
      </c>
      <c r="AT184" s="1" t="s">
        <v>53</v>
      </c>
      <c r="AU184" s="1" t="s">
        <v>51</v>
      </c>
      <c r="AV184" s="1" t="s">
        <v>110</v>
      </c>
      <c r="AW184" s="1" t="s">
        <v>105</v>
      </c>
      <c r="AX184" s="1" t="s">
        <v>105</v>
      </c>
      <c r="AY184" s="1" t="s">
        <v>51</v>
      </c>
      <c r="AZ184" s="1" t="s">
        <v>54</v>
      </c>
      <c r="BA184" s="1" t="s">
        <v>1211</v>
      </c>
      <c r="BB184" s="1" t="s">
        <v>51</v>
      </c>
      <c r="BC184" s="1" t="s">
        <v>1212</v>
      </c>
      <c r="BD184" s="1" t="s">
        <v>106</v>
      </c>
      <c r="BE184" s="1" t="s">
        <v>107</v>
      </c>
      <c r="BF184" s="1" t="s">
        <v>108</v>
      </c>
      <c r="BG184" s="1" t="s">
        <v>55</v>
      </c>
      <c r="BH184" s="1" t="s">
        <v>56</v>
      </c>
      <c r="BI184" s="1" t="s">
        <v>51</v>
      </c>
      <c r="BJ184" s="1" t="s">
        <v>109</v>
      </c>
    </row>
    <row r="185" spans="2:62" x14ac:dyDescent="0.3">
      <c r="B185" s="9">
        <f t="shared" si="57"/>
        <v>181</v>
      </c>
      <c r="C185" s="9" t="str">
        <f t="shared" si="58"/>
        <v>YVR</v>
      </c>
      <c r="D185" s="9" t="str">
        <f t="shared" si="59"/>
        <v>2025-09-25</v>
      </c>
      <c r="E185" s="9" t="str">
        <f t="shared" si="60"/>
        <v>01477625785</v>
      </c>
      <c r="F185" s="9" t="str">
        <f t="shared" si="61"/>
        <v>PUS250159730</v>
      </c>
      <c r="G185" s="9" t="str">
        <f t="shared" si="62"/>
        <v>윤종례</v>
      </c>
      <c r="H185" s="2" t="str">
        <f t="shared" si="63"/>
        <v>일반(목록배제,Normal-Manifest Exception)</v>
      </c>
      <c r="I185" s="28">
        <f t="shared" si="64"/>
        <v>23.98</v>
      </c>
      <c r="J185" s="2" t="str">
        <f t="shared" si="65"/>
        <v>KSC GLOBAL TRADING LTD</v>
      </c>
      <c r="K185" s="9">
        <f t="shared" si="66"/>
        <v>1</v>
      </c>
      <c r="L185" s="21">
        <f t="shared" si="67"/>
        <v>2</v>
      </c>
      <c r="M185" s="21">
        <f t="shared" si="68"/>
        <v>0.2</v>
      </c>
      <c r="N185" s="21">
        <f t="shared" si="69"/>
        <v>2</v>
      </c>
      <c r="O185" s="21">
        <f t="shared" si="70"/>
        <v>2</v>
      </c>
      <c r="P185" s="9" t="str">
        <f t="shared" si="71"/>
        <v>6094373036594</v>
      </c>
      <c r="Q185" s="22">
        <f t="shared" si="72"/>
        <v>12650</v>
      </c>
      <c r="R185" s="27">
        <f>VLOOKUP(H185,MAPPING!$B$3:$D$13,3,0)</f>
        <v>0</v>
      </c>
      <c r="S185" s="26">
        <f t="shared" si="73"/>
        <v>0</v>
      </c>
      <c r="T185" s="27">
        <v>0</v>
      </c>
      <c r="U185" s="27">
        <f>(IF(VLOOKUP(VLOOKUP(AP185,MAPPING!$B$15:$D$20,2,1),MAPPING!$C$15:$E$20,2,0)=7000,0,VLOOKUP(VLOOKUP(AP185,MAPPING!$B$15:$D$20,2,1),MAPPING!$C$15:$E$20,2,0)))</f>
        <v>0</v>
      </c>
      <c r="V185" s="27">
        <f>(K185*VLOOKUP(O185/K185,MAPPING!$B$22:$C$29,2,10))</f>
        <v>0</v>
      </c>
      <c r="W185" s="27">
        <v>0</v>
      </c>
      <c r="X185" s="124">
        <f t="shared" si="74"/>
        <v>0</v>
      </c>
      <c r="Y185" s="122"/>
      <c r="Z185" s="11">
        <f t="shared" si="56"/>
        <v>12650</v>
      </c>
      <c r="AA185" s="95"/>
      <c r="AC185" s="1" t="s">
        <v>1187</v>
      </c>
      <c r="AD185" s="1" t="s">
        <v>96</v>
      </c>
      <c r="AE185" s="1" t="s">
        <v>1188</v>
      </c>
      <c r="AF185" s="1" t="s">
        <v>1213</v>
      </c>
      <c r="AG185" s="1" t="s">
        <v>1214</v>
      </c>
      <c r="AH185" s="1" t="s">
        <v>1215</v>
      </c>
      <c r="AI185" s="1" t="s">
        <v>1216</v>
      </c>
      <c r="AJ185" s="1" t="s">
        <v>51</v>
      </c>
      <c r="AK185" s="6">
        <v>1</v>
      </c>
      <c r="AL185" s="7">
        <v>2</v>
      </c>
      <c r="AM185" s="7">
        <v>0.2</v>
      </c>
      <c r="AN185" s="7">
        <v>2</v>
      </c>
      <c r="AO185" s="1" t="s">
        <v>58</v>
      </c>
      <c r="AP185" s="7">
        <v>23.98</v>
      </c>
      <c r="AQ185" s="1" t="s">
        <v>53</v>
      </c>
      <c r="AR185" s="1" t="s">
        <v>53</v>
      </c>
      <c r="AS185" s="1" t="s">
        <v>53</v>
      </c>
      <c r="AT185" s="1" t="s">
        <v>53</v>
      </c>
      <c r="AU185" s="1" t="s">
        <v>51</v>
      </c>
      <c r="AV185" s="1" t="s">
        <v>110</v>
      </c>
      <c r="AW185" s="1" t="s">
        <v>105</v>
      </c>
      <c r="AX185" s="1" t="s">
        <v>105</v>
      </c>
      <c r="AY185" s="1" t="s">
        <v>51</v>
      </c>
      <c r="AZ185" s="1" t="s">
        <v>54</v>
      </c>
      <c r="BA185" s="1" t="s">
        <v>1217</v>
      </c>
      <c r="BB185" s="1" t="s">
        <v>51</v>
      </c>
      <c r="BC185" s="1" t="s">
        <v>1218</v>
      </c>
      <c r="BD185" s="1" t="s">
        <v>106</v>
      </c>
      <c r="BE185" s="1" t="s">
        <v>107</v>
      </c>
      <c r="BF185" s="1" t="s">
        <v>108</v>
      </c>
      <c r="BG185" s="1" t="s">
        <v>55</v>
      </c>
      <c r="BH185" s="1" t="s">
        <v>56</v>
      </c>
      <c r="BI185" s="1" t="s">
        <v>51</v>
      </c>
      <c r="BJ185" s="1" t="s">
        <v>109</v>
      </c>
    </row>
    <row r="186" spans="2:62" x14ac:dyDescent="0.3">
      <c r="B186" s="9">
        <f t="shared" si="57"/>
        <v>182</v>
      </c>
      <c r="C186" s="9" t="str">
        <f t="shared" si="58"/>
        <v>YVR</v>
      </c>
      <c r="D186" s="9" t="str">
        <f t="shared" si="59"/>
        <v>2025-09-25</v>
      </c>
      <c r="E186" s="9" t="str">
        <f t="shared" si="60"/>
        <v>01477625785</v>
      </c>
      <c r="F186" s="9" t="str">
        <f t="shared" si="61"/>
        <v>PUS250159712</v>
      </c>
      <c r="G186" s="9" t="str">
        <f t="shared" si="62"/>
        <v>김민서</v>
      </c>
      <c r="H186" s="2" t="str">
        <f t="shared" si="63"/>
        <v>일반(목록배제,Normal-Manifest Exception)</v>
      </c>
      <c r="I186" s="28">
        <f t="shared" si="64"/>
        <v>20.99</v>
      </c>
      <c r="J186" s="2" t="str">
        <f t="shared" si="65"/>
        <v>KSC GLOBAL TRADING LTD</v>
      </c>
      <c r="K186" s="9">
        <f t="shared" si="66"/>
        <v>1</v>
      </c>
      <c r="L186" s="21">
        <f t="shared" si="67"/>
        <v>0.5</v>
      </c>
      <c r="M186" s="21">
        <f t="shared" si="68"/>
        <v>0.2</v>
      </c>
      <c r="N186" s="21">
        <f t="shared" si="69"/>
        <v>0.5</v>
      </c>
      <c r="O186" s="21">
        <f t="shared" si="70"/>
        <v>0.5</v>
      </c>
      <c r="P186" s="9" t="str">
        <f t="shared" si="71"/>
        <v>6094373036576</v>
      </c>
      <c r="Q186" s="22">
        <f t="shared" si="72"/>
        <v>6650</v>
      </c>
      <c r="R186" s="27">
        <f>VLOOKUP(H186,MAPPING!$B$3:$D$13,3,0)</f>
        <v>0</v>
      </c>
      <c r="S186" s="26">
        <f t="shared" si="73"/>
        <v>0</v>
      </c>
      <c r="T186" s="27">
        <v>0</v>
      </c>
      <c r="U186" s="27">
        <f>(IF(VLOOKUP(VLOOKUP(AP186,MAPPING!$B$15:$D$20,2,1),MAPPING!$C$15:$E$20,2,0)=7000,0,VLOOKUP(VLOOKUP(AP186,MAPPING!$B$15:$D$20,2,1),MAPPING!$C$15:$E$20,2,0)))</f>
        <v>0</v>
      </c>
      <c r="V186" s="27">
        <f>(K186*VLOOKUP(O186/K186,MAPPING!$B$22:$C$29,2,10))</f>
        <v>0</v>
      </c>
      <c r="W186" s="27">
        <v>0</v>
      </c>
      <c r="X186" s="124">
        <f t="shared" si="74"/>
        <v>0</v>
      </c>
      <c r="Y186" s="122"/>
      <c r="Z186" s="11">
        <f t="shared" si="56"/>
        <v>6650</v>
      </c>
      <c r="AA186" s="95"/>
      <c r="AC186" s="1" t="s">
        <v>1187</v>
      </c>
      <c r="AD186" s="1" t="s">
        <v>96</v>
      </c>
      <c r="AE186" s="1" t="s">
        <v>1188</v>
      </c>
      <c r="AF186" s="1" t="s">
        <v>1219</v>
      </c>
      <c r="AG186" s="1" t="s">
        <v>1220</v>
      </c>
      <c r="AH186" s="1" t="s">
        <v>1221</v>
      </c>
      <c r="AI186" s="1" t="s">
        <v>1222</v>
      </c>
      <c r="AJ186" s="1" t="s">
        <v>51</v>
      </c>
      <c r="AK186" s="6">
        <v>1</v>
      </c>
      <c r="AL186" s="7">
        <v>0.5</v>
      </c>
      <c r="AM186" s="7">
        <v>0.2</v>
      </c>
      <c r="AN186" s="7">
        <v>0.5</v>
      </c>
      <c r="AO186" s="1" t="s">
        <v>58</v>
      </c>
      <c r="AP186" s="7">
        <v>20.99</v>
      </c>
      <c r="AQ186" s="1" t="s">
        <v>53</v>
      </c>
      <c r="AR186" s="1" t="s">
        <v>53</v>
      </c>
      <c r="AS186" s="1" t="s">
        <v>53</v>
      </c>
      <c r="AT186" s="1" t="s">
        <v>53</v>
      </c>
      <c r="AU186" s="1" t="s">
        <v>51</v>
      </c>
      <c r="AV186" s="1" t="s">
        <v>110</v>
      </c>
      <c r="AW186" s="1" t="s">
        <v>105</v>
      </c>
      <c r="AX186" s="1" t="s">
        <v>105</v>
      </c>
      <c r="AY186" s="1" t="s">
        <v>51</v>
      </c>
      <c r="AZ186" s="1" t="s">
        <v>54</v>
      </c>
      <c r="BA186" s="1" t="s">
        <v>1223</v>
      </c>
      <c r="BB186" s="1" t="s">
        <v>51</v>
      </c>
      <c r="BC186" s="1" t="s">
        <v>1224</v>
      </c>
      <c r="BD186" s="1" t="s">
        <v>106</v>
      </c>
      <c r="BE186" s="1" t="s">
        <v>107</v>
      </c>
      <c r="BF186" s="1" t="s">
        <v>108</v>
      </c>
      <c r="BG186" s="1" t="s">
        <v>55</v>
      </c>
      <c r="BH186" s="1" t="s">
        <v>56</v>
      </c>
      <c r="BI186" s="1" t="s">
        <v>51</v>
      </c>
      <c r="BJ186" s="1" t="s">
        <v>109</v>
      </c>
    </row>
    <row r="187" spans="2:62" x14ac:dyDescent="0.3">
      <c r="B187" s="9">
        <f t="shared" si="57"/>
        <v>183</v>
      </c>
      <c r="C187" s="9" t="str">
        <f t="shared" si="58"/>
        <v>YVR</v>
      </c>
      <c r="D187" s="9" t="str">
        <f t="shared" si="59"/>
        <v>2025-09-25</v>
      </c>
      <c r="E187" s="9" t="str">
        <f t="shared" si="60"/>
        <v>01477625785</v>
      </c>
      <c r="F187" s="9" t="str">
        <f t="shared" si="61"/>
        <v>PUS250159723</v>
      </c>
      <c r="G187" s="9" t="str">
        <f t="shared" si="62"/>
        <v>박소정</v>
      </c>
      <c r="H187" s="2" t="str">
        <f t="shared" si="63"/>
        <v>일반(목록배제,Normal-Manifest Exception)</v>
      </c>
      <c r="I187" s="28">
        <f t="shared" si="64"/>
        <v>15.96</v>
      </c>
      <c r="J187" s="2" t="str">
        <f t="shared" si="65"/>
        <v>KSC GLOBAL TRADING LTD</v>
      </c>
      <c r="K187" s="9">
        <f t="shared" si="66"/>
        <v>1</v>
      </c>
      <c r="L187" s="21">
        <f t="shared" si="67"/>
        <v>1.5</v>
      </c>
      <c r="M187" s="21">
        <f t="shared" si="68"/>
        <v>0.2</v>
      </c>
      <c r="N187" s="21">
        <f t="shared" si="69"/>
        <v>1.5</v>
      </c>
      <c r="O187" s="21">
        <f t="shared" si="70"/>
        <v>1.5</v>
      </c>
      <c r="P187" s="9" t="str">
        <f t="shared" si="71"/>
        <v>6094373036587</v>
      </c>
      <c r="Q187" s="22">
        <f t="shared" si="72"/>
        <v>10650</v>
      </c>
      <c r="R187" s="27">
        <f>VLOOKUP(H187,MAPPING!$B$3:$D$13,3,0)</f>
        <v>0</v>
      </c>
      <c r="S187" s="26">
        <f t="shared" si="73"/>
        <v>0</v>
      </c>
      <c r="T187" s="27">
        <v>0</v>
      </c>
      <c r="U187" s="27">
        <f>(IF(VLOOKUP(VLOOKUP(AP187,MAPPING!$B$15:$D$20,2,1),MAPPING!$C$15:$E$20,2,0)=7000,0,VLOOKUP(VLOOKUP(AP187,MAPPING!$B$15:$D$20,2,1),MAPPING!$C$15:$E$20,2,0)))</f>
        <v>0</v>
      </c>
      <c r="V187" s="27">
        <f>(K187*VLOOKUP(O187/K187,MAPPING!$B$22:$C$29,2,10))</f>
        <v>0</v>
      </c>
      <c r="W187" s="27">
        <v>0</v>
      </c>
      <c r="X187" s="124">
        <f t="shared" si="74"/>
        <v>0</v>
      </c>
      <c r="Y187" s="122"/>
      <c r="Z187" s="11">
        <f t="shared" si="56"/>
        <v>10650</v>
      </c>
      <c r="AA187" s="95"/>
      <c r="AC187" s="1" t="s">
        <v>1187</v>
      </c>
      <c r="AD187" s="1" t="s">
        <v>96</v>
      </c>
      <c r="AE187" s="1" t="s">
        <v>1188</v>
      </c>
      <c r="AF187" s="1" t="s">
        <v>1225</v>
      </c>
      <c r="AG187" s="1" t="s">
        <v>1226</v>
      </c>
      <c r="AH187" s="1" t="s">
        <v>1227</v>
      </c>
      <c r="AI187" s="1" t="s">
        <v>1228</v>
      </c>
      <c r="AJ187" s="1" t="s">
        <v>51</v>
      </c>
      <c r="AK187" s="6">
        <v>1</v>
      </c>
      <c r="AL187" s="7">
        <v>1.5</v>
      </c>
      <c r="AM187" s="7">
        <v>0.2</v>
      </c>
      <c r="AN187" s="7">
        <v>1.5</v>
      </c>
      <c r="AO187" s="1" t="s">
        <v>58</v>
      </c>
      <c r="AP187" s="7">
        <v>15.96</v>
      </c>
      <c r="AQ187" s="1" t="s">
        <v>53</v>
      </c>
      <c r="AR187" s="1" t="s">
        <v>53</v>
      </c>
      <c r="AS187" s="1" t="s">
        <v>53</v>
      </c>
      <c r="AT187" s="1" t="s">
        <v>53</v>
      </c>
      <c r="AU187" s="1" t="s">
        <v>51</v>
      </c>
      <c r="AV187" s="1" t="s">
        <v>110</v>
      </c>
      <c r="AW187" s="1" t="s">
        <v>105</v>
      </c>
      <c r="AX187" s="1" t="s">
        <v>105</v>
      </c>
      <c r="AY187" s="1" t="s">
        <v>51</v>
      </c>
      <c r="AZ187" s="1" t="s">
        <v>54</v>
      </c>
      <c r="BA187" s="1" t="s">
        <v>1229</v>
      </c>
      <c r="BB187" s="1" t="s">
        <v>51</v>
      </c>
      <c r="BC187" s="1" t="s">
        <v>1230</v>
      </c>
      <c r="BD187" s="1" t="s">
        <v>106</v>
      </c>
      <c r="BE187" s="1" t="s">
        <v>107</v>
      </c>
      <c r="BF187" s="1" t="s">
        <v>108</v>
      </c>
      <c r="BG187" s="1" t="s">
        <v>55</v>
      </c>
      <c r="BH187" s="1" t="s">
        <v>56</v>
      </c>
      <c r="BI187" s="1" t="s">
        <v>51</v>
      </c>
      <c r="BJ187" s="1" t="s">
        <v>109</v>
      </c>
    </row>
    <row r="188" spans="2:62" x14ac:dyDescent="0.3">
      <c r="B188" s="9">
        <f t="shared" si="57"/>
        <v>184</v>
      </c>
      <c r="C188" s="9" t="str">
        <f t="shared" si="58"/>
        <v>YVR</v>
      </c>
      <c r="D188" s="9" t="str">
        <f t="shared" si="59"/>
        <v>2025-09-25</v>
      </c>
      <c r="E188" s="9" t="str">
        <f t="shared" si="60"/>
        <v>01477625785</v>
      </c>
      <c r="F188" s="9" t="str">
        <f t="shared" si="61"/>
        <v>PUS250159716</v>
      </c>
      <c r="G188" s="9" t="str">
        <f t="shared" si="62"/>
        <v>김한솔</v>
      </c>
      <c r="H188" s="2" t="str">
        <f t="shared" si="63"/>
        <v>일반(목록배제,Normal-Manifest Exception)</v>
      </c>
      <c r="I188" s="28">
        <f t="shared" si="64"/>
        <v>23.98</v>
      </c>
      <c r="J188" s="2" t="str">
        <f t="shared" si="65"/>
        <v>KSC GLOBAL TRADING LTD</v>
      </c>
      <c r="K188" s="9">
        <f t="shared" si="66"/>
        <v>1</v>
      </c>
      <c r="L188" s="21">
        <f t="shared" si="67"/>
        <v>1</v>
      </c>
      <c r="M188" s="21">
        <f t="shared" si="68"/>
        <v>0.2</v>
      </c>
      <c r="N188" s="21">
        <f t="shared" si="69"/>
        <v>1</v>
      </c>
      <c r="O188" s="21">
        <f t="shared" si="70"/>
        <v>1</v>
      </c>
      <c r="P188" s="9" t="str">
        <f t="shared" si="71"/>
        <v>6094373036580</v>
      </c>
      <c r="Q188" s="22">
        <f t="shared" si="72"/>
        <v>8650</v>
      </c>
      <c r="R188" s="27">
        <f>VLOOKUP(H188,MAPPING!$B$3:$D$13,3,0)</f>
        <v>0</v>
      </c>
      <c r="S188" s="26">
        <f t="shared" si="73"/>
        <v>0</v>
      </c>
      <c r="T188" s="27">
        <v>0</v>
      </c>
      <c r="U188" s="27">
        <f>(IF(VLOOKUP(VLOOKUP(AP188,MAPPING!$B$15:$D$20,2,1),MAPPING!$C$15:$E$20,2,0)=7000,0,VLOOKUP(VLOOKUP(AP188,MAPPING!$B$15:$D$20,2,1),MAPPING!$C$15:$E$20,2,0)))</f>
        <v>0</v>
      </c>
      <c r="V188" s="27">
        <f>(K188*VLOOKUP(O188/K188,MAPPING!$B$22:$C$29,2,10))</f>
        <v>0</v>
      </c>
      <c r="W188" s="27">
        <v>0</v>
      </c>
      <c r="X188" s="124">
        <f t="shared" si="74"/>
        <v>0</v>
      </c>
      <c r="Y188" s="122"/>
      <c r="Z188" s="11">
        <f t="shared" si="56"/>
        <v>8650</v>
      </c>
      <c r="AA188" s="95"/>
      <c r="AC188" s="1" t="s">
        <v>1187</v>
      </c>
      <c r="AD188" s="1" t="s">
        <v>96</v>
      </c>
      <c r="AE188" s="1" t="s">
        <v>1188</v>
      </c>
      <c r="AF188" s="1" t="s">
        <v>1231</v>
      </c>
      <c r="AG188" s="1" t="s">
        <v>1232</v>
      </c>
      <c r="AH188" s="1" t="s">
        <v>1233</v>
      </c>
      <c r="AI188" s="1" t="s">
        <v>1234</v>
      </c>
      <c r="AJ188" s="1" t="s">
        <v>51</v>
      </c>
      <c r="AK188" s="6">
        <v>1</v>
      </c>
      <c r="AL188" s="7">
        <v>1</v>
      </c>
      <c r="AM188" s="7">
        <v>0.2</v>
      </c>
      <c r="AN188" s="7">
        <v>1</v>
      </c>
      <c r="AO188" s="1" t="s">
        <v>58</v>
      </c>
      <c r="AP188" s="7">
        <v>23.98</v>
      </c>
      <c r="AQ188" s="1" t="s">
        <v>53</v>
      </c>
      <c r="AR188" s="1" t="s">
        <v>53</v>
      </c>
      <c r="AS188" s="1" t="s">
        <v>53</v>
      </c>
      <c r="AT188" s="1" t="s">
        <v>53</v>
      </c>
      <c r="AU188" s="1" t="s">
        <v>51</v>
      </c>
      <c r="AV188" s="1" t="s">
        <v>110</v>
      </c>
      <c r="AW188" s="1" t="s">
        <v>105</v>
      </c>
      <c r="AX188" s="1" t="s">
        <v>105</v>
      </c>
      <c r="AY188" s="1" t="s">
        <v>51</v>
      </c>
      <c r="AZ188" s="1" t="s">
        <v>54</v>
      </c>
      <c r="BA188" s="1" t="s">
        <v>1235</v>
      </c>
      <c r="BB188" s="1" t="s">
        <v>51</v>
      </c>
      <c r="BC188" s="1" t="s">
        <v>1236</v>
      </c>
      <c r="BD188" s="1" t="s">
        <v>106</v>
      </c>
      <c r="BE188" s="1" t="s">
        <v>107</v>
      </c>
      <c r="BF188" s="1" t="s">
        <v>108</v>
      </c>
      <c r="BG188" s="1" t="s">
        <v>55</v>
      </c>
      <c r="BH188" s="1" t="s">
        <v>56</v>
      </c>
      <c r="BI188" s="1" t="s">
        <v>51</v>
      </c>
      <c r="BJ188" s="1" t="s">
        <v>109</v>
      </c>
    </row>
    <row r="189" spans="2:62" x14ac:dyDescent="0.3">
      <c r="B189" s="9">
        <f t="shared" si="57"/>
        <v>185</v>
      </c>
      <c r="C189" s="9" t="str">
        <f t="shared" si="58"/>
        <v>YVR</v>
      </c>
      <c r="D189" s="9" t="str">
        <f t="shared" si="59"/>
        <v>2025-09-25</v>
      </c>
      <c r="E189" s="9" t="str">
        <f t="shared" si="60"/>
        <v>01477625785</v>
      </c>
      <c r="F189" s="9" t="str">
        <f t="shared" si="61"/>
        <v>PUS250159705</v>
      </c>
      <c r="G189" s="9" t="str">
        <f t="shared" si="62"/>
        <v>김현석</v>
      </c>
      <c r="H189" s="2" t="str">
        <f t="shared" si="63"/>
        <v>일반(목록배제,Normal-Manifest Exception)</v>
      </c>
      <c r="I189" s="28">
        <f t="shared" si="64"/>
        <v>83.96</v>
      </c>
      <c r="J189" s="2" t="str">
        <f t="shared" si="65"/>
        <v>KSC GLOBAL TRADING LTD</v>
      </c>
      <c r="K189" s="9">
        <f t="shared" si="66"/>
        <v>1</v>
      </c>
      <c r="L189" s="21">
        <f t="shared" si="67"/>
        <v>2</v>
      </c>
      <c r="M189" s="21">
        <f t="shared" si="68"/>
        <v>0.2</v>
      </c>
      <c r="N189" s="21">
        <f t="shared" si="69"/>
        <v>2</v>
      </c>
      <c r="O189" s="21">
        <f t="shared" si="70"/>
        <v>2</v>
      </c>
      <c r="P189" s="9" t="str">
        <f t="shared" si="71"/>
        <v>6094373036569</v>
      </c>
      <c r="Q189" s="22">
        <f t="shared" si="72"/>
        <v>12650</v>
      </c>
      <c r="R189" s="27">
        <f>VLOOKUP(H189,MAPPING!$B$3:$D$13,3,0)</f>
        <v>0</v>
      </c>
      <c r="S189" s="26">
        <f t="shared" si="73"/>
        <v>0</v>
      </c>
      <c r="T189" s="27">
        <v>0</v>
      </c>
      <c r="U189" s="27">
        <f>(IF(VLOOKUP(VLOOKUP(AP189,MAPPING!$B$15:$D$20,2,1),MAPPING!$C$15:$E$20,2,0)=7000,0,VLOOKUP(VLOOKUP(AP189,MAPPING!$B$15:$D$20,2,1),MAPPING!$C$15:$E$20,2,0)))</f>
        <v>0</v>
      </c>
      <c r="V189" s="27">
        <f>(K189*VLOOKUP(O189/K189,MAPPING!$B$22:$C$29,2,10))</f>
        <v>0</v>
      </c>
      <c r="W189" s="27">
        <v>0</v>
      </c>
      <c r="X189" s="124">
        <f t="shared" si="74"/>
        <v>0</v>
      </c>
      <c r="Y189" s="122"/>
      <c r="Z189" s="11">
        <f t="shared" si="56"/>
        <v>12650</v>
      </c>
      <c r="AA189" s="95"/>
      <c r="AC189" s="1" t="s">
        <v>1187</v>
      </c>
      <c r="AD189" s="1" t="s">
        <v>96</v>
      </c>
      <c r="AE189" s="1" t="s">
        <v>1188</v>
      </c>
      <c r="AF189" s="1" t="s">
        <v>1237</v>
      </c>
      <c r="AG189" s="1" t="s">
        <v>1238</v>
      </c>
      <c r="AH189" s="1" t="s">
        <v>1239</v>
      </c>
      <c r="AI189" s="1" t="s">
        <v>1240</v>
      </c>
      <c r="AJ189" s="1" t="s">
        <v>51</v>
      </c>
      <c r="AK189" s="6">
        <v>1</v>
      </c>
      <c r="AL189" s="7">
        <v>2</v>
      </c>
      <c r="AM189" s="7">
        <v>0.2</v>
      </c>
      <c r="AN189" s="7">
        <v>2</v>
      </c>
      <c r="AO189" s="1" t="s">
        <v>58</v>
      </c>
      <c r="AP189" s="7">
        <v>83.96</v>
      </c>
      <c r="AQ189" s="1" t="s">
        <v>53</v>
      </c>
      <c r="AR189" s="1" t="s">
        <v>53</v>
      </c>
      <c r="AS189" s="1" t="s">
        <v>53</v>
      </c>
      <c r="AT189" s="1" t="s">
        <v>53</v>
      </c>
      <c r="AU189" s="1" t="s">
        <v>51</v>
      </c>
      <c r="AV189" s="1" t="s">
        <v>110</v>
      </c>
      <c r="AW189" s="1" t="s">
        <v>105</v>
      </c>
      <c r="AX189" s="1" t="s">
        <v>105</v>
      </c>
      <c r="AY189" s="1" t="s">
        <v>51</v>
      </c>
      <c r="AZ189" s="1" t="s">
        <v>54</v>
      </c>
      <c r="BA189" s="1" t="s">
        <v>1241</v>
      </c>
      <c r="BB189" s="1" t="s">
        <v>51</v>
      </c>
      <c r="BC189" s="1" t="s">
        <v>1242</v>
      </c>
      <c r="BD189" s="1" t="s">
        <v>106</v>
      </c>
      <c r="BE189" s="1" t="s">
        <v>107</v>
      </c>
      <c r="BF189" s="1" t="s">
        <v>108</v>
      </c>
      <c r="BG189" s="1" t="s">
        <v>55</v>
      </c>
      <c r="BH189" s="1" t="s">
        <v>56</v>
      </c>
      <c r="BI189" s="1" t="s">
        <v>51</v>
      </c>
      <c r="BJ189" s="1" t="s">
        <v>109</v>
      </c>
    </row>
    <row r="190" spans="2:62" x14ac:dyDescent="0.3">
      <c r="B190" s="9">
        <f t="shared" si="57"/>
        <v>186</v>
      </c>
      <c r="C190" s="9" t="str">
        <f t="shared" si="58"/>
        <v>YVR</v>
      </c>
      <c r="D190" s="9" t="str">
        <f t="shared" si="59"/>
        <v>2025-09-25</v>
      </c>
      <c r="E190" s="9" t="str">
        <f t="shared" si="60"/>
        <v>01477625785</v>
      </c>
      <c r="F190" s="9" t="str">
        <f t="shared" si="61"/>
        <v>PUS250159732</v>
      </c>
      <c r="G190" s="9" t="str">
        <f t="shared" si="62"/>
        <v>장동창</v>
      </c>
      <c r="H190" s="2" t="str">
        <f t="shared" si="63"/>
        <v>일반(목록배제,Normal-Manifest Exception)</v>
      </c>
      <c r="I190" s="28">
        <f t="shared" si="64"/>
        <v>20.99</v>
      </c>
      <c r="J190" s="2" t="str">
        <f t="shared" si="65"/>
        <v>KSC GLOBAL TRADING LTD</v>
      </c>
      <c r="K190" s="9">
        <f t="shared" si="66"/>
        <v>1</v>
      </c>
      <c r="L190" s="21">
        <f t="shared" si="67"/>
        <v>0.5</v>
      </c>
      <c r="M190" s="21">
        <f t="shared" si="68"/>
        <v>0.2</v>
      </c>
      <c r="N190" s="21">
        <f t="shared" si="69"/>
        <v>0.5</v>
      </c>
      <c r="O190" s="21">
        <f t="shared" si="70"/>
        <v>0.5</v>
      </c>
      <c r="P190" s="9" t="str">
        <f t="shared" si="71"/>
        <v>6094373036596</v>
      </c>
      <c r="Q190" s="22">
        <f t="shared" si="72"/>
        <v>6650</v>
      </c>
      <c r="R190" s="27">
        <f>VLOOKUP(H190,MAPPING!$B$3:$D$13,3,0)</f>
        <v>0</v>
      </c>
      <c r="S190" s="26">
        <f t="shared" si="73"/>
        <v>0</v>
      </c>
      <c r="T190" s="27">
        <v>0</v>
      </c>
      <c r="U190" s="27">
        <f>(IF(VLOOKUP(VLOOKUP(AP190,MAPPING!$B$15:$D$20,2,1),MAPPING!$C$15:$E$20,2,0)=7000,0,VLOOKUP(VLOOKUP(AP190,MAPPING!$B$15:$D$20,2,1),MAPPING!$C$15:$E$20,2,0)))</f>
        <v>0</v>
      </c>
      <c r="V190" s="27">
        <f>(K190*VLOOKUP(O190/K190,MAPPING!$B$22:$C$29,2,10))</f>
        <v>0</v>
      </c>
      <c r="W190" s="27">
        <v>0</v>
      </c>
      <c r="X190" s="124">
        <f t="shared" si="74"/>
        <v>0</v>
      </c>
      <c r="Y190" s="122"/>
      <c r="Z190" s="11">
        <f t="shared" si="56"/>
        <v>6650</v>
      </c>
      <c r="AA190" s="95"/>
      <c r="AC190" s="1" t="s">
        <v>1187</v>
      </c>
      <c r="AD190" s="1" t="s">
        <v>96</v>
      </c>
      <c r="AE190" s="1" t="s">
        <v>1188</v>
      </c>
      <c r="AF190" s="1" t="s">
        <v>1243</v>
      </c>
      <c r="AG190" s="1" t="s">
        <v>1244</v>
      </c>
      <c r="AH190" s="1" t="s">
        <v>1245</v>
      </c>
      <c r="AI190" s="1" t="s">
        <v>1246</v>
      </c>
      <c r="AJ190" s="1" t="s">
        <v>51</v>
      </c>
      <c r="AK190" s="6">
        <v>1</v>
      </c>
      <c r="AL190" s="7">
        <v>0.5</v>
      </c>
      <c r="AM190" s="7">
        <v>0.2</v>
      </c>
      <c r="AN190" s="7">
        <v>0.5</v>
      </c>
      <c r="AO190" s="1" t="s">
        <v>58</v>
      </c>
      <c r="AP190" s="7">
        <v>20.99</v>
      </c>
      <c r="AQ190" s="1" t="s">
        <v>53</v>
      </c>
      <c r="AR190" s="1" t="s">
        <v>53</v>
      </c>
      <c r="AS190" s="1" t="s">
        <v>53</v>
      </c>
      <c r="AT190" s="1" t="s">
        <v>51</v>
      </c>
      <c r="AU190" s="1" t="s">
        <v>51</v>
      </c>
      <c r="AV190" s="1" t="s">
        <v>110</v>
      </c>
      <c r="AW190" s="1" t="s">
        <v>105</v>
      </c>
      <c r="AX190" s="1" t="s">
        <v>105</v>
      </c>
      <c r="AY190" s="1" t="s">
        <v>51</v>
      </c>
      <c r="AZ190" s="1" t="s">
        <v>54</v>
      </c>
      <c r="BA190" s="1" t="s">
        <v>1247</v>
      </c>
      <c r="BB190" s="1" t="s">
        <v>51</v>
      </c>
      <c r="BC190" s="1" t="s">
        <v>1248</v>
      </c>
      <c r="BD190" s="1" t="s">
        <v>106</v>
      </c>
      <c r="BE190" s="1" t="s">
        <v>107</v>
      </c>
      <c r="BF190" s="1" t="s">
        <v>108</v>
      </c>
      <c r="BG190" s="1" t="s">
        <v>55</v>
      </c>
      <c r="BH190" s="1" t="s">
        <v>56</v>
      </c>
      <c r="BI190" s="1" t="s">
        <v>51</v>
      </c>
      <c r="BJ190" s="1" t="s">
        <v>109</v>
      </c>
    </row>
    <row r="191" spans="2:62" x14ac:dyDescent="0.3">
      <c r="B191" s="9">
        <f t="shared" si="57"/>
        <v>187</v>
      </c>
      <c r="C191" s="9" t="str">
        <f t="shared" si="58"/>
        <v>YVR</v>
      </c>
      <c r="D191" s="9" t="str">
        <f t="shared" si="59"/>
        <v>2025-09-25</v>
      </c>
      <c r="E191" s="9" t="str">
        <f t="shared" si="60"/>
        <v>01477625785</v>
      </c>
      <c r="F191" s="9" t="str">
        <f t="shared" si="61"/>
        <v>PUS250159722</v>
      </c>
      <c r="G191" s="9" t="str">
        <f t="shared" si="62"/>
        <v>박선경</v>
      </c>
      <c r="H191" s="2" t="str">
        <f t="shared" si="63"/>
        <v>일반(목록배제,Normal-Manifest Exception)</v>
      </c>
      <c r="I191" s="28">
        <f t="shared" si="64"/>
        <v>17.97</v>
      </c>
      <c r="J191" s="2" t="str">
        <f t="shared" si="65"/>
        <v>KSC GLOBAL TRADING LTD</v>
      </c>
      <c r="K191" s="9">
        <f t="shared" si="66"/>
        <v>1</v>
      </c>
      <c r="L191" s="21">
        <f t="shared" si="67"/>
        <v>1</v>
      </c>
      <c r="M191" s="21">
        <f t="shared" si="68"/>
        <v>0.2</v>
      </c>
      <c r="N191" s="21">
        <f t="shared" si="69"/>
        <v>1</v>
      </c>
      <c r="O191" s="21">
        <f t="shared" si="70"/>
        <v>1</v>
      </c>
      <c r="P191" s="9" t="str">
        <f t="shared" si="71"/>
        <v>6094373036586</v>
      </c>
      <c r="Q191" s="22">
        <f t="shared" si="72"/>
        <v>8650</v>
      </c>
      <c r="R191" s="27">
        <f>VLOOKUP(H191,MAPPING!$B$3:$D$13,3,0)</f>
        <v>0</v>
      </c>
      <c r="S191" s="26">
        <f t="shared" si="73"/>
        <v>0</v>
      </c>
      <c r="T191" s="27">
        <v>0</v>
      </c>
      <c r="U191" s="27">
        <f>(IF(VLOOKUP(VLOOKUP(AP191,MAPPING!$B$15:$D$20,2,1),MAPPING!$C$15:$E$20,2,0)=7000,0,VLOOKUP(VLOOKUP(AP191,MAPPING!$B$15:$D$20,2,1),MAPPING!$C$15:$E$20,2,0)))</f>
        <v>0</v>
      </c>
      <c r="V191" s="27">
        <f>(K191*VLOOKUP(O191/K191,MAPPING!$B$22:$C$29,2,10))</f>
        <v>0</v>
      </c>
      <c r="W191" s="27">
        <v>0</v>
      </c>
      <c r="X191" s="124">
        <f t="shared" si="74"/>
        <v>0</v>
      </c>
      <c r="Y191" s="122"/>
      <c r="Z191" s="11">
        <f t="shared" si="56"/>
        <v>8650</v>
      </c>
      <c r="AA191" s="95"/>
      <c r="AC191" s="1" t="s">
        <v>1187</v>
      </c>
      <c r="AD191" s="1" t="s">
        <v>96</v>
      </c>
      <c r="AE191" s="1" t="s">
        <v>1188</v>
      </c>
      <c r="AF191" s="1" t="s">
        <v>1249</v>
      </c>
      <c r="AG191" s="1" t="s">
        <v>1250</v>
      </c>
      <c r="AH191" s="1" t="s">
        <v>1251</v>
      </c>
      <c r="AI191" s="1" t="s">
        <v>1252</v>
      </c>
      <c r="AJ191" s="1" t="s">
        <v>51</v>
      </c>
      <c r="AK191" s="6">
        <v>1</v>
      </c>
      <c r="AL191" s="7">
        <v>1</v>
      </c>
      <c r="AM191" s="7">
        <v>0.2</v>
      </c>
      <c r="AN191" s="7">
        <v>1</v>
      </c>
      <c r="AO191" s="1" t="s">
        <v>58</v>
      </c>
      <c r="AP191" s="7">
        <v>17.97</v>
      </c>
      <c r="AQ191" s="1" t="s">
        <v>53</v>
      </c>
      <c r="AR191" s="1" t="s">
        <v>53</v>
      </c>
      <c r="AS191" s="1" t="s">
        <v>53</v>
      </c>
      <c r="AT191" s="1" t="s">
        <v>53</v>
      </c>
      <c r="AU191" s="1" t="s">
        <v>51</v>
      </c>
      <c r="AV191" s="1" t="s">
        <v>110</v>
      </c>
      <c r="AW191" s="1" t="s">
        <v>105</v>
      </c>
      <c r="AX191" s="1" t="s">
        <v>105</v>
      </c>
      <c r="AY191" s="1" t="s">
        <v>51</v>
      </c>
      <c r="AZ191" s="1" t="s">
        <v>54</v>
      </c>
      <c r="BA191" s="1" t="s">
        <v>1253</v>
      </c>
      <c r="BB191" s="1" t="s">
        <v>51</v>
      </c>
      <c r="BC191" s="1" t="s">
        <v>1254</v>
      </c>
      <c r="BD191" s="1" t="s">
        <v>106</v>
      </c>
      <c r="BE191" s="1" t="s">
        <v>107</v>
      </c>
      <c r="BF191" s="1" t="s">
        <v>108</v>
      </c>
      <c r="BG191" s="1" t="s">
        <v>55</v>
      </c>
      <c r="BH191" s="1" t="s">
        <v>56</v>
      </c>
      <c r="BI191" s="1" t="s">
        <v>51</v>
      </c>
      <c r="BJ191" s="1" t="s">
        <v>109</v>
      </c>
    </row>
    <row r="192" spans="2:62" x14ac:dyDescent="0.3">
      <c r="B192" s="9">
        <f t="shared" si="57"/>
        <v>188</v>
      </c>
      <c r="C192" s="9" t="str">
        <f t="shared" si="58"/>
        <v>YVR</v>
      </c>
      <c r="D192" s="9" t="str">
        <f t="shared" si="59"/>
        <v>2025-09-25</v>
      </c>
      <c r="E192" s="9" t="str">
        <f t="shared" si="60"/>
        <v>01477625785</v>
      </c>
      <c r="F192" s="9" t="str">
        <f t="shared" si="61"/>
        <v>PUS250159734</v>
      </c>
      <c r="G192" s="9" t="str">
        <f t="shared" si="62"/>
        <v>장진관</v>
      </c>
      <c r="H192" s="2" t="str">
        <f t="shared" si="63"/>
        <v>일반(목록배제,Normal-Manifest Exception)</v>
      </c>
      <c r="I192" s="28">
        <f t="shared" si="64"/>
        <v>41.98</v>
      </c>
      <c r="J192" s="2" t="str">
        <f t="shared" si="65"/>
        <v>KSC GLOBAL TRADING LTD</v>
      </c>
      <c r="K192" s="9">
        <f t="shared" si="66"/>
        <v>1</v>
      </c>
      <c r="L192" s="21">
        <f t="shared" si="67"/>
        <v>1</v>
      </c>
      <c r="M192" s="21">
        <f t="shared" si="68"/>
        <v>0.2</v>
      </c>
      <c r="N192" s="21">
        <f t="shared" si="69"/>
        <v>1</v>
      </c>
      <c r="O192" s="21">
        <f t="shared" si="70"/>
        <v>1</v>
      </c>
      <c r="P192" s="9" t="str">
        <f t="shared" si="71"/>
        <v>6094373036598</v>
      </c>
      <c r="Q192" s="22">
        <f t="shared" si="72"/>
        <v>8650</v>
      </c>
      <c r="R192" s="27">
        <f>VLOOKUP(H192,MAPPING!$B$3:$D$13,3,0)</f>
        <v>0</v>
      </c>
      <c r="S192" s="26">
        <f t="shared" si="73"/>
        <v>0</v>
      </c>
      <c r="T192" s="27">
        <v>0</v>
      </c>
      <c r="U192" s="27">
        <f>(IF(VLOOKUP(VLOOKUP(AP192,MAPPING!$B$15:$D$20,2,1),MAPPING!$C$15:$E$20,2,0)=7000,0,VLOOKUP(VLOOKUP(AP192,MAPPING!$B$15:$D$20,2,1),MAPPING!$C$15:$E$20,2,0)))</f>
        <v>0</v>
      </c>
      <c r="V192" s="27">
        <f>(K192*VLOOKUP(O192/K192,MAPPING!$B$22:$C$29,2,10))</f>
        <v>0</v>
      </c>
      <c r="W192" s="27">
        <v>0</v>
      </c>
      <c r="X192" s="124">
        <f t="shared" si="74"/>
        <v>0</v>
      </c>
      <c r="Y192" s="122"/>
      <c r="Z192" s="11">
        <f t="shared" si="56"/>
        <v>8650</v>
      </c>
      <c r="AA192" s="95"/>
      <c r="AC192" s="1" t="s">
        <v>1187</v>
      </c>
      <c r="AD192" s="1" t="s">
        <v>96</v>
      </c>
      <c r="AE192" s="1" t="s">
        <v>1188</v>
      </c>
      <c r="AF192" s="1" t="s">
        <v>1255</v>
      </c>
      <c r="AG192" s="1" t="s">
        <v>1256</v>
      </c>
      <c r="AH192" s="1" t="s">
        <v>1257</v>
      </c>
      <c r="AI192" s="1" t="s">
        <v>1258</v>
      </c>
      <c r="AJ192" s="1" t="s">
        <v>51</v>
      </c>
      <c r="AK192" s="6">
        <v>1</v>
      </c>
      <c r="AL192" s="7">
        <v>1</v>
      </c>
      <c r="AM192" s="7">
        <v>0.2</v>
      </c>
      <c r="AN192" s="7">
        <v>1</v>
      </c>
      <c r="AO192" s="1" t="s">
        <v>58</v>
      </c>
      <c r="AP192" s="7">
        <v>41.98</v>
      </c>
      <c r="AQ192" s="1" t="s">
        <v>53</v>
      </c>
      <c r="AR192" s="1" t="s">
        <v>53</v>
      </c>
      <c r="AS192" s="1" t="s">
        <v>53</v>
      </c>
      <c r="AT192" s="1" t="s">
        <v>51</v>
      </c>
      <c r="AU192" s="1" t="s">
        <v>51</v>
      </c>
      <c r="AV192" s="1" t="s">
        <v>110</v>
      </c>
      <c r="AW192" s="1" t="s">
        <v>105</v>
      </c>
      <c r="AX192" s="1" t="s">
        <v>105</v>
      </c>
      <c r="AY192" s="1" t="s">
        <v>51</v>
      </c>
      <c r="AZ192" s="1" t="s">
        <v>54</v>
      </c>
      <c r="BA192" s="1" t="s">
        <v>1259</v>
      </c>
      <c r="BB192" s="1" t="s">
        <v>51</v>
      </c>
      <c r="BC192" s="1" t="s">
        <v>1260</v>
      </c>
      <c r="BD192" s="1" t="s">
        <v>106</v>
      </c>
      <c r="BE192" s="1" t="s">
        <v>107</v>
      </c>
      <c r="BF192" s="1" t="s">
        <v>108</v>
      </c>
      <c r="BG192" s="1" t="s">
        <v>55</v>
      </c>
      <c r="BH192" s="1" t="s">
        <v>56</v>
      </c>
      <c r="BI192" s="1" t="s">
        <v>51</v>
      </c>
      <c r="BJ192" s="1" t="s">
        <v>109</v>
      </c>
    </row>
    <row r="193" spans="2:62" x14ac:dyDescent="0.3">
      <c r="B193" s="9">
        <f t="shared" si="57"/>
        <v>189</v>
      </c>
      <c r="C193" s="9" t="str">
        <f t="shared" si="58"/>
        <v>YVR</v>
      </c>
      <c r="D193" s="9" t="str">
        <f t="shared" si="59"/>
        <v>2025-09-25</v>
      </c>
      <c r="E193" s="9" t="str">
        <f t="shared" si="60"/>
        <v>01477625785</v>
      </c>
      <c r="F193" s="9" t="str">
        <f t="shared" si="61"/>
        <v>PUS250159747</v>
      </c>
      <c r="G193" s="9" t="str">
        <f t="shared" si="62"/>
        <v>KAGAN SHEILA</v>
      </c>
      <c r="H193" s="2" t="str">
        <f t="shared" si="63"/>
        <v>일반(목록배제,Normal-Manifest Exception)</v>
      </c>
      <c r="I193" s="28">
        <f t="shared" si="64"/>
        <v>18.989999999999998</v>
      </c>
      <c r="J193" s="2" t="str">
        <f t="shared" si="65"/>
        <v>KSC GLOBAL TRADING LTD</v>
      </c>
      <c r="K193" s="9">
        <f t="shared" si="66"/>
        <v>1</v>
      </c>
      <c r="L193" s="21">
        <f t="shared" si="67"/>
        <v>0.5</v>
      </c>
      <c r="M193" s="21">
        <f t="shared" si="68"/>
        <v>0.2</v>
      </c>
      <c r="N193" s="21">
        <f t="shared" si="69"/>
        <v>0.5</v>
      </c>
      <c r="O193" s="21">
        <f t="shared" si="70"/>
        <v>0.5</v>
      </c>
      <c r="P193" s="9" t="str">
        <f t="shared" si="71"/>
        <v>6094373036611</v>
      </c>
      <c r="Q193" s="22">
        <f t="shared" si="72"/>
        <v>6650</v>
      </c>
      <c r="R193" s="27">
        <f>VLOOKUP(H193,MAPPING!$B$3:$D$13,3,0)</f>
        <v>0</v>
      </c>
      <c r="S193" s="26">
        <f t="shared" si="73"/>
        <v>0</v>
      </c>
      <c r="T193" s="27">
        <v>0</v>
      </c>
      <c r="U193" s="27">
        <f>(IF(VLOOKUP(VLOOKUP(AP193,MAPPING!$B$15:$D$20,2,1),MAPPING!$C$15:$E$20,2,0)=7000,0,VLOOKUP(VLOOKUP(AP193,MAPPING!$B$15:$D$20,2,1),MAPPING!$C$15:$E$20,2,0)))</f>
        <v>0</v>
      </c>
      <c r="V193" s="27">
        <f>(K193*VLOOKUP(O193/K193,MAPPING!$B$22:$C$29,2,10))</f>
        <v>0</v>
      </c>
      <c r="W193" s="27">
        <v>0</v>
      </c>
      <c r="X193" s="124">
        <f t="shared" si="74"/>
        <v>0</v>
      </c>
      <c r="Y193" s="122"/>
      <c r="Z193" s="11">
        <f t="shared" si="56"/>
        <v>6650</v>
      </c>
      <c r="AA193" s="95"/>
      <c r="AC193" s="1" t="s">
        <v>1187</v>
      </c>
      <c r="AD193" s="1" t="s">
        <v>96</v>
      </c>
      <c r="AE193" s="1" t="s">
        <v>1188</v>
      </c>
      <c r="AF193" s="1" t="s">
        <v>1261</v>
      </c>
      <c r="AG193" s="1" t="s">
        <v>1262</v>
      </c>
      <c r="AH193" s="1" t="s">
        <v>1263</v>
      </c>
      <c r="AI193" s="1" t="s">
        <v>1264</v>
      </c>
      <c r="AJ193" s="1" t="s">
        <v>51</v>
      </c>
      <c r="AK193" s="6">
        <v>1</v>
      </c>
      <c r="AL193" s="7">
        <v>0.5</v>
      </c>
      <c r="AM193" s="7">
        <v>0.2</v>
      </c>
      <c r="AN193" s="7">
        <v>0.5</v>
      </c>
      <c r="AO193" s="1" t="s">
        <v>58</v>
      </c>
      <c r="AP193" s="7">
        <v>18.989999999999998</v>
      </c>
      <c r="AQ193" s="1" t="s">
        <v>53</v>
      </c>
      <c r="AR193" s="1" t="s">
        <v>53</v>
      </c>
      <c r="AS193" s="1" t="s">
        <v>53</v>
      </c>
      <c r="AT193" s="1" t="s">
        <v>51</v>
      </c>
      <c r="AU193" s="1" t="s">
        <v>51</v>
      </c>
      <c r="AV193" s="1" t="s">
        <v>110</v>
      </c>
      <c r="AW193" s="1" t="s">
        <v>105</v>
      </c>
      <c r="AX193" s="1" t="s">
        <v>105</v>
      </c>
      <c r="AY193" s="1" t="s">
        <v>51</v>
      </c>
      <c r="AZ193" s="1" t="s">
        <v>54</v>
      </c>
      <c r="BA193" s="1" t="s">
        <v>1265</v>
      </c>
      <c r="BB193" s="1" t="s">
        <v>51</v>
      </c>
      <c r="BC193" s="1" t="s">
        <v>1266</v>
      </c>
      <c r="BD193" s="1" t="s">
        <v>106</v>
      </c>
      <c r="BE193" s="1" t="s">
        <v>107</v>
      </c>
      <c r="BF193" s="1" t="s">
        <v>108</v>
      </c>
      <c r="BG193" s="1" t="s">
        <v>55</v>
      </c>
      <c r="BH193" s="1" t="s">
        <v>56</v>
      </c>
      <c r="BI193" s="1" t="s">
        <v>51</v>
      </c>
      <c r="BJ193" s="1" t="s">
        <v>109</v>
      </c>
    </row>
    <row r="194" spans="2:62" x14ac:dyDescent="0.3">
      <c r="B194" s="9">
        <f t="shared" si="57"/>
        <v>190</v>
      </c>
      <c r="C194" s="9" t="str">
        <f t="shared" si="58"/>
        <v>YVR</v>
      </c>
      <c r="D194" s="9" t="str">
        <f t="shared" si="59"/>
        <v>2025-09-25</v>
      </c>
      <c r="E194" s="9" t="str">
        <f t="shared" si="60"/>
        <v>01477625785</v>
      </c>
      <c r="F194" s="9" t="str">
        <f t="shared" si="61"/>
        <v>PUS250159727</v>
      </c>
      <c r="G194" s="9" t="str">
        <f t="shared" si="62"/>
        <v>신대용</v>
      </c>
      <c r="H194" s="2" t="str">
        <f t="shared" si="63"/>
        <v>일반(목록배제,Normal-Manifest Exception)</v>
      </c>
      <c r="I194" s="28">
        <f t="shared" si="64"/>
        <v>23.98</v>
      </c>
      <c r="J194" s="2" t="str">
        <f t="shared" si="65"/>
        <v>KSC GLOBAL TRADING LTD</v>
      </c>
      <c r="K194" s="9">
        <f t="shared" si="66"/>
        <v>1</v>
      </c>
      <c r="L194" s="21">
        <f t="shared" si="67"/>
        <v>2</v>
      </c>
      <c r="M194" s="21">
        <f t="shared" si="68"/>
        <v>0.2</v>
      </c>
      <c r="N194" s="21">
        <f t="shared" si="69"/>
        <v>2</v>
      </c>
      <c r="O194" s="21">
        <f t="shared" si="70"/>
        <v>2</v>
      </c>
      <c r="P194" s="9" t="str">
        <f t="shared" si="71"/>
        <v>6094373036591</v>
      </c>
      <c r="Q194" s="22">
        <f t="shared" si="72"/>
        <v>12650</v>
      </c>
      <c r="R194" s="27">
        <f>VLOOKUP(H194,MAPPING!$B$3:$D$13,3,0)</f>
        <v>0</v>
      </c>
      <c r="S194" s="26">
        <f t="shared" si="73"/>
        <v>0</v>
      </c>
      <c r="T194" s="27">
        <v>0</v>
      </c>
      <c r="U194" s="27">
        <f>(IF(VLOOKUP(VLOOKUP(AP194,MAPPING!$B$15:$D$20,2,1),MAPPING!$C$15:$E$20,2,0)=7000,0,VLOOKUP(VLOOKUP(AP194,MAPPING!$B$15:$D$20,2,1),MAPPING!$C$15:$E$20,2,0)))</f>
        <v>0</v>
      </c>
      <c r="V194" s="27">
        <f>(K194*VLOOKUP(O194/K194,MAPPING!$B$22:$C$29,2,10))</f>
        <v>0</v>
      </c>
      <c r="W194" s="27">
        <v>0</v>
      </c>
      <c r="X194" s="124">
        <f t="shared" si="74"/>
        <v>0</v>
      </c>
      <c r="Y194" s="122"/>
      <c r="Z194" s="11">
        <f t="shared" si="56"/>
        <v>12650</v>
      </c>
      <c r="AA194" s="95"/>
      <c r="AC194" s="1" t="s">
        <v>1187</v>
      </c>
      <c r="AD194" s="1" t="s">
        <v>96</v>
      </c>
      <c r="AE194" s="1" t="s">
        <v>1188</v>
      </c>
      <c r="AF194" s="1" t="s">
        <v>1267</v>
      </c>
      <c r="AG194" s="1" t="s">
        <v>1268</v>
      </c>
      <c r="AH194" s="1" t="s">
        <v>1269</v>
      </c>
      <c r="AI194" s="1" t="s">
        <v>1270</v>
      </c>
      <c r="AJ194" s="1" t="s">
        <v>51</v>
      </c>
      <c r="AK194" s="6">
        <v>1</v>
      </c>
      <c r="AL194" s="7">
        <v>2</v>
      </c>
      <c r="AM194" s="7">
        <v>0.2</v>
      </c>
      <c r="AN194" s="7">
        <v>2</v>
      </c>
      <c r="AO194" s="1" t="s">
        <v>58</v>
      </c>
      <c r="AP194" s="7">
        <v>23.98</v>
      </c>
      <c r="AQ194" s="1" t="s">
        <v>53</v>
      </c>
      <c r="AR194" s="1" t="s">
        <v>53</v>
      </c>
      <c r="AS194" s="1" t="s">
        <v>53</v>
      </c>
      <c r="AT194" s="1" t="s">
        <v>53</v>
      </c>
      <c r="AU194" s="1" t="s">
        <v>51</v>
      </c>
      <c r="AV194" s="1" t="s">
        <v>110</v>
      </c>
      <c r="AW194" s="1" t="s">
        <v>105</v>
      </c>
      <c r="AX194" s="1" t="s">
        <v>105</v>
      </c>
      <c r="AY194" s="1" t="s">
        <v>51</v>
      </c>
      <c r="AZ194" s="1" t="s">
        <v>54</v>
      </c>
      <c r="BA194" s="1" t="s">
        <v>1271</v>
      </c>
      <c r="BB194" s="1" t="s">
        <v>51</v>
      </c>
      <c r="BC194" s="1" t="s">
        <v>1272</v>
      </c>
      <c r="BD194" s="1" t="s">
        <v>106</v>
      </c>
      <c r="BE194" s="1" t="s">
        <v>107</v>
      </c>
      <c r="BF194" s="1" t="s">
        <v>108</v>
      </c>
      <c r="BG194" s="1" t="s">
        <v>55</v>
      </c>
      <c r="BH194" s="1" t="s">
        <v>56</v>
      </c>
      <c r="BI194" s="1" t="s">
        <v>51</v>
      </c>
      <c r="BJ194" s="1" t="s">
        <v>109</v>
      </c>
    </row>
    <row r="195" spans="2:62" x14ac:dyDescent="0.3">
      <c r="B195" s="9">
        <f t="shared" si="57"/>
        <v>191</v>
      </c>
      <c r="C195" s="9" t="str">
        <f t="shared" si="58"/>
        <v>YVR</v>
      </c>
      <c r="D195" s="9" t="str">
        <f t="shared" si="59"/>
        <v>2025-09-25</v>
      </c>
      <c r="E195" s="9" t="str">
        <f t="shared" si="60"/>
        <v>01477625785</v>
      </c>
      <c r="F195" s="9" t="str">
        <f t="shared" si="61"/>
        <v>PUS250159706</v>
      </c>
      <c r="G195" s="9" t="str">
        <f t="shared" si="62"/>
        <v>박성현</v>
      </c>
      <c r="H195" s="2" t="str">
        <f t="shared" si="63"/>
        <v>일반(목록배제,Normal-Manifest Exception)</v>
      </c>
      <c r="I195" s="28">
        <f t="shared" si="64"/>
        <v>35.97</v>
      </c>
      <c r="J195" s="2" t="str">
        <f t="shared" si="65"/>
        <v>KSC GLOBAL TRADING LTD</v>
      </c>
      <c r="K195" s="9">
        <f t="shared" si="66"/>
        <v>1</v>
      </c>
      <c r="L195" s="21">
        <f t="shared" si="67"/>
        <v>3.5</v>
      </c>
      <c r="M195" s="21">
        <f t="shared" si="68"/>
        <v>0.2</v>
      </c>
      <c r="N195" s="21">
        <f t="shared" si="69"/>
        <v>3.5</v>
      </c>
      <c r="O195" s="21">
        <f t="shared" si="70"/>
        <v>3.5</v>
      </c>
      <c r="P195" s="9" t="str">
        <f t="shared" si="71"/>
        <v>6094373036570</v>
      </c>
      <c r="Q195" s="22">
        <f t="shared" si="72"/>
        <v>18650</v>
      </c>
      <c r="R195" s="27">
        <f>VLOOKUP(H195,MAPPING!$B$3:$D$13,3,0)</f>
        <v>0</v>
      </c>
      <c r="S195" s="26">
        <f t="shared" si="73"/>
        <v>0</v>
      </c>
      <c r="T195" s="27">
        <v>0</v>
      </c>
      <c r="U195" s="27">
        <f>(IF(VLOOKUP(VLOOKUP(AP195,MAPPING!$B$15:$D$20,2,1),MAPPING!$C$15:$E$20,2,0)=7000,0,VLOOKUP(VLOOKUP(AP195,MAPPING!$B$15:$D$20,2,1),MAPPING!$C$15:$E$20,2,0)))</f>
        <v>0</v>
      </c>
      <c r="V195" s="27">
        <f>(K195*VLOOKUP(O195/K195,MAPPING!$B$22:$C$29,2,10))</f>
        <v>600</v>
      </c>
      <c r="W195" s="27">
        <v>0</v>
      </c>
      <c r="X195" s="124">
        <f t="shared" si="74"/>
        <v>0</v>
      </c>
      <c r="Y195" s="122"/>
      <c r="Z195" s="11">
        <f t="shared" si="56"/>
        <v>19250</v>
      </c>
      <c r="AA195" s="95"/>
      <c r="AC195" s="1" t="s">
        <v>1187</v>
      </c>
      <c r="AD195" s="1" t="s">
        <v>96</v>
      </c>
      <c r="AE195" s="1" t="s">
        <v>1188</v>
      </c>
      <c r="AF195" s="1" t="s">
        <v>1273</v>
      </c>
      <c r="AG195" s="1" t="s">
        <v>527</v>
      </c>
      <c r="AH195" s="1" t="s">
        <v>528</v>
      </c>
      <c r="AI195" s="1" t="s">
        <v>529</v>
      </c>
      <c r="AJ195" s="1" t="s">
        <v>51</v>
      </c>
      <c r="AK195" s="6">
        <v>1</v>
      </c>
      <c r="AL195" s="7">
        <v>3.5</v>
      </c>
      <c r="AM195" s="7">
        <v>0.2</v>
      </c>
      <c r="AN195" s="7">
        <v>3.5</v>
      </c>
      <c r="AO195" s="1" t="s">
        <v>58</v>
      </c>
      <c r="AP195" s="7">
        <v>35.97</v>
      </c>
      <c r="AQ195" s="1" t="s">
        <v>53</v>
      </c>
      <c r="AR195" s="1" t="s">
        <v>53</v>
      </c>
      <c r="AS195" s="1" t="s">
        <v>53</v>
      </c>
      <c r="AT195" s="1" t="s">
        <v>51</v>
      </c>
      <c r="AU195" s="1" t="s">
        <v>51</v>
      </c>
      <c r="AV195" s="1" t="s">
        <v>110</v>
      </c>
      <c r="AW195" s="1" t="s">
        <v>105</v>
      </c>
      <c r="AX195" s="1" t="s">
        <v>105</v>
      </c>
      <c r="AY195" s="1" t="s">
        <v>51</v>
      </c>
      <c r="AZ195" s="1" t="s">
        <v>54</v>
      </c>
      <c r="BA195" s="1" t="s">
        <v>1274</v>
      </c>
      <c r="BB195" s="1" t="s">
        <v>51</v>
      </c>
      <c r="BC195" s="1" t="s">
        <v>1275</v>
      </c>
      <c r="BD195" s="1" t="s">
        <v>106</v>
      </c>
      <c r="BE195" s="1" t="s">
        <v>107</v>
      </c>
      <c r="BF195" s="1" t="s">
        <v>108</v>
      </c>
      <c r="BG195" s="1" t="s">
        <v>55</v>
      </c>
      <c r="BH195" s="1" t="s">
        <v>56</v>
      </c>
      <c r="BI195" s="1" t="s">
        <v>51</v>
      </c>
      <c r="BJ195" s="1" t="s">
        <v>109</v>
      </c>
    </row>
    <row r="196" spans="2:62" x14ac:dyDescent="0.3">
      <c r="B196" s="9">
        <f t="shared" si="57"/>
        <v>192</v>
      </c>
      <c r="C196" s="9" t="str">
        <f t="shared" si="58"/>
        <v>YVR</v>
      </c>
      <c r="D196" s="9" t="str">
        <f t="shared" si="59"/>
        <v>2025-09-25</v>
      </c>
      <c r="E196" s="9" t="str">
        <f t="shared" si="60"/>
        <v>01477625785</v>
      </c>
      <c r="F196" s="9" t="str">
        <f t="shared" si="61"/>
        <v>PUS250159714</v>
      </c>
      <c r="G196" s="9" t="str">
        <f t="shared" si="62"/>
        <v>김시한</v>
      </c>
      <c r="H196" s="2" t="str">
        <f t="shared" si="63"/>
        <v>일반(목록배제,Normal-Manifest Exception)</v>
      </c>
      <c r="I196" s="28">
        <f t="shared" si="64"/>
        <v>11.99</v>
      </c>
      <c r="J196" s="2" t="str">
        <f t="shared" si="65"/>
        <v>KSC GLOBAL TRADING LTD</v>
      </c>
      <c r="K196" s="9">
        <f t="shared" si="66"/>
        <v>1</v>
      </c>
      <c r="L196" s="21">
        <f t="shared" si="67"/>
        <v>1</v>
      </c>
      <c r="M196" s="21">
        <f t="shared" si="68"/>
        <v>0.2</v>
      </c>
      <c r="N196" s="21">
        <f t="shared" si="69"/>
        <v>1</v>
      </c>
      <c r="O196" s="21">
        <f t="shared" si="70"/>
        <v>1</v>
      </c>
      <c r="P196" s="9" t="str">
        <f t="shared" si="71"/>
        <v>6094373036578</v>
      </c>
      <c r="Q196" s="22">
        <f t="shared" si="72"/>
        <v>8650</v>
      </c>
      <c r="R196" s="27">
        <f>VLOOKUP(H196,MAPPING!$B$3:$D$13,3,0)</f>
        <v>0</v>
      </c>
      <c r="S196" s="26">
        <f t="shared" si="73"/>
        <v>0</v>
      </c>
      <c r="T196" s="27">
        <v>0</v>
      </c>
      <c r="U196" s="27">
        <f>(IF(VLOOKUP(VLOOKUP(AP196,MAPPING!$B$15:$D$20,2,1),MAPPING!$C$15:$E$20,2,0)=7000,0,VLOOKUP(VLOOKUP(AP196,MAPPING!$B$15:$D$20,2,1),MAPPING!$C$15:$E$20,2,0)))</f>
        <v>0</v>
      </c>
      <c r="V196" s="27">
        <f>(K196*VLOOKUP(O196/K196,MAPPING!$B$22:$C$29,2,10))</f>
        <v>0</v>
      </c>
      <c r="W196" s="27">
        <v>0</v>
      </c>
      <c r="X196" s="124">
        <f t="shared" si="74"/>
        <v>0</v>
      </c>
      <c r="Y196" s="122"/>
      <c r="Z196" s="11">
        <f t="shared" si="56"/>
        <v>8650</v>
      </c>
      <c r="AA196" s="95"/>
      <c r="AC196" s="1" t="s">
        <v>1187</v>
      </c>
      <c r="AD196" s="1" t="s">
        <v>96</v>
      </c>
      <c r="AE196" s="1" t="s">
        <v>1188</v>
      </c>
      <c r="AF196" s="1" t="s">
        <v>1276</v>
      </c>
      <c r="AG196" s="1" t="s">
        <v>1277</v>
      </c>
      <c r="AH196" s="1" t="s">
        <v>1278</v>
      </c>
      <c r="AI196" s="1" t="s">
        <v>1279</v>
      </c>
      <c r="AJ196" s="1" t="s">
        <v>51</v>
      </c>
      <c r="AK196" s="6">
        <v>1</v>
      </c>
      <c r="AL196" s="7">
        <v>1</v>
      </c>
      <c r="AM196" s="7">
        <v>0.2</v>
      </c>
      <c r="AN196" s="7">
        <v>1</v>
      </c>
      <c r="AO196" s="1" t="s">
        <v>58</v>
      </c>
      <c r="AP196" s="7">
        <v>11.99</v>
      </c>
      <c r="AQ196" s="1" t="s">
        <v>53</v>
      </c>
      <c r="AR196" s="1" t="s">
        <v>53</v>
      </c>
      <c r="AS196" s="1" t="s">
        <v>53</v>
      </c>
      <c r="AT196" s="1" t="s">
        <v>53</v>
      </c>
      <c r="AU196" s="1" t="s">
        <v>51</v>
      </c>
      <c r="AV196" s="1" t="s">
        <v>110</v>
      </c>
      <c r="AW196" s="1" t="s">
        <v>105</v>
      </c>
      <c r="AX196" s="1" t="s">
        <v>105</v>
      </c>
      <c r="AY196" s="1" t="s">
        <v>51</v>
      </c>
      <c r="AZ196" s="1" t="s">
        <v>54</v>
      </c>
      <c r="BA196" s="1" t="s">
        <v>1280</v>
      </c>
      <c r="BB196" s="1" t="s">
        <v>51</v>
      </c>
      <c r="BC196" s="1" t="s">
        <v>1281</v>
      </c>
      <c r="BD196" s="1" t="s">
        <v>106</v>
      </c>
      <c r="BE196" s="1" t="s">
        <v>107</v>
      </c>
      <c r="BF196" s="1" t="s">
        <v>108</v>
      </c>
      <c r="BG196" s="1" t="s">
        <v>55</v>
      </c>
      <c r="BH196" s="1" t="s">
        <v>56</v>
      </c>
      <c r="BI196" s="1" t="s">
        <v>51</v>
      </c>
      <c r="BJ196" s="1" t="s">
        <v>109</v>
      </c>
    </row>
    <row r="197" spans="2:62" x14ac:dyDescent="0.3">
      <c r="B197" s="9">
        <f t="shared" si="57"/>
        <v>193</v>
      </c>
      <c r="C197" s="9" t="str">
        <f t="shared" si="58"/>
        <v>YVR</v>
      </c>
      <c r="D197" s="9" t="str">
        <f t="shared" si="59"/>
        <v>2025-09-25</v>
      </c>
      <c r="E197" s="9" t="str">
        <f t="shared" si="60"/>
        <v>01477625785</v>
      </c>
      <c r="F197" s="9" t="str">
        <f t="shared" si="61"/>
        <v>PUS250159721</v>
      </c>
      <c r="G197" s="9" t="str">
        <f t="shared" si="62"/>
        <v>박명옥</v>
      </c>
      <c r="H197" s="2" t="str">
        <f t="shared" si="63"/>
        <v>일반(목록배제,Normal-Manifest Exception)</v>
      </c>
      <c r="I197" s="28">
        <f t="shared" si="64"/>
        <v>83.96</v>
      </c>
      <c r="J197" s="2" t="str">
        <f t="shared" si="65"/>
        <v>KSC GLOBAL TRADING LTD</v>
      </c>
      <c r="K197" s="9">
        <f t="shared" si="66"/>
        <v>1</v>
      </c>
      <c r="L197" s="21">
        <f t="shared" si="67"/>
        <v>1</v>
      </c>
      <c r="M197" s="21">
        <f t="shared" si="68"/>
        <v>0.2</v>
      </c>
      <c r="N197" s="21">
        <f t="shared" si="69"/>
        <v>1</v>
      </c>
      <c r="O197" s="21">
        <f t="shared" si="70"/>
        <v>1</v>
      </c>
      <c r="P197" s="9" t="str">
        <f t="shared" si="71"/>
        <v>6094373036585</v>
      </c>
      <c r="Q197" s="22">
        <f t="shared" si="72"/>
        <v>8650</v>
      </c>
      <c r="R197" s="27">
        <f>VLOOKUP(H197,MAPPING!$B$3:$D$13,3,0)</f>
        <v>0</v>
      </c>
      <c r="S197" s="26">
        <f t="shared" si="73"/>
        <v>0</v>
      </c>
      <c r="T197" s="27">
        <v>0</v>
      </c>
      <c r="U197" s="27">
        <f>(IF(VLOOKUP(VLOOKUP(AP197,MAPPING!$B$15:$D$20,2,1),MAPPING!$C$15:$E$20,2,0)=7000,0,VLOOKUP(VLOOKUP(AP197,MAPPING!$B$15:$D$20,2,1),MAPPING!$C$15:$E$20,2,0)))</f>
        <v>0</v>
      </c>
      <c r="V197" s="27">
        <f>(K197*VLOOKUP(O197/K197,MAPPING!$B$22:$C$29,2,10))</f>
        <v>0</v>
      </c>
      <c r="W197" s="27">
        <v>0</v>
      </c>
      <c r="X197" s="124">
        <f t="shared" si="74"/>
        <v>0</v>
      </c>
      <c r="Y197" s="122"/>
      <c r="Z197" s="11">
        <f t="shared" si="56"/>
        <v>8650</v>
      </c>
      <c r="AA197" s="95"/>
      <c r="AC197" s="1" t="s">
        <v>1187</v>
      </c>
      <c r="AD197" s="1" t="s">
        <v>96</v>
      </c>
      <c r="AE197" s="1" t="s">
        <v>1188</v>
      </c>
      <c r="AF197" s="1" t="s">
        <v>1282</v>
      </c>
      <c r="AG197" s="1" t="s">
        <v>1283</v>
      </c>
      <c r="AH197" s="1" t="s">
        <v>1284</v>
      </c>
      <c r="AI197" s="1" t="s">
        <v>1285</v>
      </c>
      <c r="AJ197" s="1" t="s">
        <v>51</v>
      </c>
      <c r="AK197" s="6">
        <v>1</v>
      </c>
      <c r="AL197" s="7">
        <v>1</v>
      </c>
      <c r="AM197" s="7">
        <v>0.2</v>
      </c>
      <c r="AN197" s="7">
        <v>1</v>
      </c>
      <c r="AO197" s="1" t="s">
        <v>58</v>
      </c>
      <c r="AP197" s="7">
        <v>83.96</v>
      </c>
      <c r="AQ197" s="1" t="s">
        <v>53</v>
      </c>
      <c r="AR197" s="1" t="s">
        <v>53</v>
      </c>
      <c r="AS197" s="1" t="s">
        <v>53</v>
      </c>
      <c r="AT197" s="1" t="s">
        <v>53</v>
      </c>
      <c r="AU197" s="1" t="s">
        <v>51</v>
      </c>
      <c r="AV197" s="1" t="s">
        <v>110</v>
      </c>
      <c r="AW197" s="1" t="s">
        <v>105</v>
      </c>
      <c r="AX197" s="1" t="s">
        <v>105</v>
      </c>
      <c r="AY197" s="1" t="s">
        <v>51</v>
      </c>
      <c r="AZ197" s="1" t="s">
        <v>54</v>
      </c>
      <c r="BA197" s="1" t="s">
        <v>1286</v>
      </c>
      <c r="BB197" s="1" t="s">
        <v>51</v>
      </c>
      <c r="BC197" s="1" t="s">
        <v>1287</v>
      </c>
      <c r="BD197" s="1" t="s">
        <v>106</v>
      </c>
      <c r="BE197" s="1" t="s">
        <v>107</v>
      </c>
      <c r="BF197" s="1" t="s">
        <v>108</v>
      </c>
      <c r="BG197" s="1" t="s">
        <v>55</v>
      </c>
      <c r="BH197" s="1" t="s">
        <v>56</v>
      </c>
      <c r="BI197" s="1" t="s">
        <v>51</v>
      </c>
      <c r="BJ197" s="1" t="s">
        <v>109</v>
      </c>
    </row>
    <row r="198" spans="2:62" x14ac:dyDescent="0.3">
      <c r="B198" s="9">
        <f t="shared" si="57"/>
        <v>194</v>
      </c>
      <c r="C198" s="9" t="str">
        <f t="shared" si="58"/>
        <v>YVR</v>
      </c>
      <c r="D198" s="9" t="str">
        <f t="shared" si="59"/>
        <v>2025-09-25</v>
      </c>
      <c r="E198" s="9" t="str">
        <f t="shared" si="60"/>
        <v>01477625785</v>
      </c>
      <c r="F198" s="9" t="str">
        <f t="shared" si="61"/>
        <v>PUS250159729</v>
      </c>
      <c r="G198" s="9" t="str">
        <f t="shared" si="62"/>
        <v>유해영</v>
      </c>
      <c r="H198" s="2" t="str">
        <f t="shared" si="63"/>
        <v>일반(목록배제,Normal-Manifest Exception)</v>
      </c>
      <c r="I198" s="28">
        <f t="shared" si="64"/>
        <v>59.95</v>
      </c>
      <c r="J198" s="2" t="str">
        <f t="shared" si="65"/>
        <v>KSC GLOBAL TRADING LTD</v>
      </c>
      <c r="K198" s="9">
        <f t="shared" si="66"/>
        <v>1</v>
      </c>
      <c r="L198" s="21">
        <f t="shared" si="67"/>
        <v>5.5</v>
      </c>
      <c r="M198" s="21">
        <f t="shared" si="68"/>
        <v>0.2</v>
      </c>
      <c r="N198" s="21">
        <f t="shared" si="69"/>
        <v>5.5</v>
      </c>
      <c r="O198" s="21">
        <f t="shared" si="70"/>
        <v>5.5</v>
      </c>
      <c r="P198" s="9" t="str">
        <f t="shared" si="71"/>
        <v>6094373036593</v>
      </c>
      <c r="Q198" s="22">
        <f t="shared" si="72"/>
        <v>26650</v>
      </c>
      <c r="R198" s="27">
        <f>VLOOKUP(H198,MAPPING!$B$3:$D$13,3,0)</f>
        <v>0</v>
      </c>
      <c r="S198" s="26">
        <f t="shared" si="73"/>
        <v>0</v>
      </c>
      <c r="T198" s="27">
        <v>0</v>
      </c>
      <c r="U198" s="27">
        <f>(IF(VLOOKUP(VLOOKUP(AP198,MAPPING!$B$15:$D$20,2,1),MAPPING!$C$15:$E$20,2,0)=7000,0,VLOOKUP(VLOOKUP(AP198,MAPPING!$B$15:$D$20,2,1),MAPPING!$C$15:$E$20,2,0)))</f>
        <v>0</v>
      </c>
      <c r="V198" s="27">
        <f>(K198*VLOOKUP(O198/K198,MAPPING!$B$22:$C$29,2,10))</f>
        <v>1200</v>
      </c>
      <c r="W198" s="27">
        <v>0</v>
      </c>
      <c r="X198" s="124">
        <f t="shared" si="74"/>
        <v>0</v>
      </c>
      <c r="Y198" s="122"/>
      <c r="Z198" s="11">
        <f t="shared" ref="Z198:Z253" si="75">SUM(Q198:Y198)</f>
        <v>27850</v>
      </c>
      <c r="AA198" s="95"/>
      <c r="AC198" s="1" t="s">
        <v>1187</v>
      </c>
      <c r="AD198" s="1" t="s">
        <v>96</v>
      </c>
      <c r="AE198" s="1" t="s">
        <v>1188</v>
      </c>
      <c r="AF198" s="1" t="s">
        <v>1288</v>
      </c>
      <c r="AG198" s="1" t="s">
        <v>1289</v>
      </c>
      <c r="AH198" s="1" t="s">
        <v>1290</v>
      </c>
      <c r="AI198" s="1" t="s">
        <v>1291</v>
      </c>
      <c r="AJ198" s="1" t="s">
        <v>51</v>
      </c>
      <c r="AK198" s="6">
        <v>1</v>
      </c>
      <c r="AL198" s="7">
        <v>5.5</v>
      </c>
      <c r="AM198" s="7">
        <v>0.2</v>
      </c>
      <c r="AN198" s="7">
        <v>5.5</v>
      </c>
      <c r="AO198" s="1" t="s">
        <v>58</v>
      </c>
      <c r="AP198" s="7">
        <v>59.95</v>
      </c>
      <c r="AQ198" s="1" t="s">
        <v>53</v>
      </c>
      <c r="AR198" s="1" t="s">
        <v>53</v>
      </c>
      <c r="AS198" s="1" t="s">
        <v>53</v>
      </c>
      <c r="AT198" s="1" t="s">
        <v>53</v>
      </c>
      <c r="AU198" s="1" t="s">
        <v>51</v>
      </c>
      <c r="AV198" s="1" t="s">
        <v>110</v>
      </c>
      <c r="AW198" s="1" t="s">
        <v>105</v>
      </c>
      <c r="AX198" s="1" t="s">
        <v>105</v>
      </c>
      <c r="AY198" s="1" t="s">
        <v>51</v>
      </c>
      <c r="AZ198" s="1" t="s">
        <v>54</v>
      </c>
      <c r="BA198" s="1" t="s">
        <v>1292</v>
      </c>
      <c r="BB198" s="1" t="s">
        <v>51</v>
      </c>
      <c r="BC198" s="1" t="s">
        <v>1293</v>
      </c>
      <c r="BD198" s="1" t="s">
        <v>106</v>
      </c>
      <c r="BE198" s="1" t="s">
        <v>107</v>
      </c>
      <c r="BF198" s="1" t="s">
        <v>108</v>
      </c>
      <c r="BG198" s="1" t="s">
        <v>55</v>
      </c>
      <c r="BH198" s="1" t="s">
        <v>56</v>
      </c>
      <c r="BI198" s="1" t="s">
        <v>51</v>
      </c>
      <c r="BJ198" s="1" t="s">
        <v>109</v>
      </c>
    </row>
    <row r="199" spans="2:62" x14ac:dyDescent="0.3">
      <c r="B199" s="9">
        <f t="shared" ref="B199:B253" si="76">B198+1</f>
        <v>195</v>
      </c>
      <c r="C199" s="9" t="str">
        <f>AD199</f>
        <v>YVR</v>
      </c>
      <c r="D199" s="9" t="str">
        <f>AC199</f>
        <v>2025-09-25</v>
      </c>
      <c r="E199" s="9" t="str">
        <f>AE199</f>
        <v>01477625785</v>
      </c>
      <c r="F199" s="9" t="str">
        <f>AF199</f>
        <v>PUS250159720</v>
      </c>
      <c r="G199" s="9" t="str">
        <f>AG199</f>
        <v>문점순</v>
      </c>
      <c r="H199" s="2" t="str">
        <f>AO199</f>
        <v>일반(목록배제,Normal-Manifest Exception)</v>
      </c>
      <c r="I199" s="28">
        <f>AP199</f>
        <v>51.98</v>
      </c>
      <c r="J199" s="2" t="str">
        <f>AW199</f>
        <v>KSC GLOBAL TRADING LTD</v>
      </c>
      <c r="K199" s="9">
        <f>AK199</f>
        <v>1</v>
      </c>
      <c r="L199" s="21">
        <f>AL199</f>
        <v>0.9</v>
      </c>
      <c r="M199" s="21">
        <f>AM199</f>
        <v>0.2</v>
      </c>
      <c r="N199" s="21">
        <f>AN199</f>
        <v>0.9</v>
      </c>
      <c r="O199" s="21">
        <f t="shared" ref="O199:O253" si="77">CEILING(N199,0.5)</f>
        <v>1</v>
      </c>
      <c r="P199" s="9" t="str">
        <f>BA199</f>
        <v>6094373036584</v>
      </c>
      <c r="Q199" s="22">
        <f t="shared" ref="Q199:Q253" si="78">6650+(O199-0.5)/0.5*2000</f>
        <v>8650</v>
      </c>
      <c r="R199" s="27">
        <f>VLOOKUP(H199,MAPPING!$B$3:$D$13,3,0)</f>
        <v>0</v>
      </c>
      <c r="S199" s="26">
        <f t="shared" ref="S199:S253" si="79">3000*(K199-1)</f>
        <v>0</v>
      </c>
      <c r="T199" s="27">
        <v>0</v>
      </c>
      <c r="U199" s="27">
        <f>(IF(VLOOKUP(VLOOKUP(AP199,MAPPING!$B$15:$D$20,2,1),MAPPING!$C$15:$E$20,2,0)=7000,0,VLOOKUP(VLOOKUP(AP199,MAPPING!$B$15:$D$20,2,1),MAPPING!$C$15:$E$20,2,0)))</f>
        <v>0</v>
      </c>
      <c r="V199" s="27">
        <f>(K199*VLOOKUP(O199/K199,MAPPING!$B$22:$C$29,2,10))</f>
        <v>0</v>
      </c>
      <c r="W199" s="27">
        <v>0</v>
      </c>
      <c r="X199" s="124">
        <f t="shared" ref="X199:Y253" si="80">IF(_xlfn.CEILING.MATH(O199-30,1)&lt;0,0,_xlfn.CEILING.MATH(O199-30,1))*400</f>
        <v>0</v>
      </c>
      <c r="Y199" s="122"/>
      <c r="Z199" s="11">
        <f t="shared" si="75"/>
        <v>8650</v>
      </c>
      <c r="AA199" s="95"/>
      <c r="AC199" s="1" t="s">
        <v>1187</v>
      </c>
      <c r="AD199" s="1" t="s">
        <v>96</v>
      </c>
      <c r="AE199" s="1" t="s">
        <v>1188</v>
      </c>
      <c r="AF199" s="1" t="s">
        <v>1294</v>
      </c>
      <c r="AG199" s="1" t="s">
        <v>1295</v>
      </c>
      <c r="AH199" s="1" t="s">
        <v>1296</v>
      </c>
      <c r="AI199" s="1" t="s">
        <v>1297</v>
      </c>
      <c r="AJ199" s="1" t="s">
        <v>51</v>
      </c>
      <c r="AK199" s="6">
        <v>1</v>
      </c>
      <c r="AL199" s="7">
        <v>0.9</v>
      </c>
      <c r="AM199" s="7">
        <v>0.2</v>
      </c>
      <c r="AN199" s="7">
        <v>0.9</v>
      </c>
      <c r="AO199" s="1" t="s">
        <v>58</v>
      </c>
      <c r="AP199" s="7">
        <v>51.98</v>
      </c>
      <c r="AQ199" s="1" t="s">
        <v>53</v>
      </c>
      <c r="AR199" s="1" t="s">
        <v>53</v>
      </c>
      <c r="AS199" s="1" t="s">
        <v>53</v>
      </c>
      <c r="AT199" s="1" t="s">
        <v>53</v>
      </c>
      <c r="AU199" s="1" t="s">
        <v>51</v>
      </c>
      <c r="AV199" s="1" t="s">
        <v>110</v>
      </c>
      <c r="AW199" s="1" t="s">
        <v>105</v>
      </c>
      <c r="AX199" s="1" t="s">
        <v>105</v>
      </c>
      <c r="AY199" s="1" t="s">
        <v>51</v>
      </c>
      <c r="AZ199" s="1" t="s">
        <v>54</v>
      </c>
      <c r="BA199" s="1" t="s">
        <v>1298</v>
      </c>
      <c r="BB199" s="1" t="s">
        <v>51</v>
      </c>
      <c r="BC199" s="1" t="s">
        <v>1299</v>
      </c>
      <c r="BD199" s="1" t="s">
        <v>106</v>
      </c>
      <c r="BE199" s="1" t="s">
        <v>107</v>
      </c>
      <c r="BF199" s="1" t="s">
        <v>108</v>
      </c>
      <c r="BG199" s="1" t="s">
        <v>55</v>
      </c>
      <c r="BH199" s="1" t="s">
        <v>56</v>
      </c>
      <c r="BI199" s="1" t="s">
        <v>51</v>
      </c>
      <c r="BJ199" s="1" t="s">
        <v>109</v>
      </c>
    </row>
    <row r="200" spans="2:62" x14ac:dyDescent="0.3">
      <c r="B200" s="9">
        <f t="shared" si="76"/>
        <v>196</v>
      </c>
      <c r="C200" s="9" t="str">
        <f>AD200</f>
        <v>YVR</v>
      </c>
      <c r="D200" s="9" t="str">
        <f>AC200</f>
        <v>2025-09-25</v>
      </c>
      <c r="E200" s="9" t="str">
        <f>AE200</f>
        <v>01477625785</v>
      </c>
      <c r="F200" s="9" t="str">
        <f>AF200</f>
        <v>PUS250159725</v>
      </c>
      <c r="G200" s="9" t="str">
        <f>AG200</f>
        <v>성상훈</v>
      </c>
      <c r="H200" s="2" t="str">
        <f>AO200</f>
        <v>일반(목록배제,Normal-Manifest Exception)</v>
      </c>
      <c r="I200" s="28">
        <f>AP200</f>
        <v>59.95</v>
      </c>
      <c r="J200" s="2" t="str">
        <f>AW200</f>
        <v>KSC GLOBAL TRADING LTD</v>
      </c>
      <c r="K200" s="9">
        <f>AK200</f>
        <v>1</v>
      </c>
      <c r="L200" s="21">
        <f>AL200</f>
        <v>5.5</v>
      </c>
      <c r="M200" s="21">
        <f>AM200</f>
        <v>0.2</v>
      </c>
      <c r="N200" s="21">
        <f>AN200</f>
        <v>5.5</v>
      </c>
      <c r="O200" s="21">
        <f t="shared" si="77"/>
        <v>5.5</v>
      </c>
      <c r="P200" s="9" t="str">
        <f>BA200</f>
        <v>6094373036589</v>
      </c>
      <c r="Q200" s="22">
        <f t="shared" si="78"/>
        <v>26650</v>
      </c>
      <c r="R200" s="27">
        <f>VLOOKUP(H200,MAPPING!$B$3:$D$13,3,0)</f>
        <v>0</v>
      </c>
      <c r="S200" s="26">
        <f t="shared" si="79"/>
        <v>0</v>
      </c>
      <c r="T200" s="27">
        <v>0</v>
      </c>
      <c r="U200" s="27">
        <f>(IF(VLOOKUP(VLOOKUP(AP200,MAPPING!$B$15:$D$20,2,1),MAPPING!$C$15:$E$20,2,0)=7000,0,VLOOKUP(VLOOKUP(AP200,MAPPING!$B$15:$D$20,2,1),MAPPING!$C$15:$E$20,2,0)))</f>
        <v>0</v>
      </c>
      <c r="V200" s="27">
        <f>(K200*VLOOKUP(O200/K200,MAPPING!$B$22:$C$29,2,10))</f>
        <v>1200</v>
      </c>
      <c r="W200" s="27">
        <v>0</v>
      </c>
      <c r="X200" s="124">
        <f t="shared" si="80"/>
        <v>0</v>
      </c>
      <c r="Y200" s="122"/>
      <c r="Z200" s="11">
        <f t="shared" si="75"/>
        <v>27850</v>
      </c>
      <c r="AA200" s="95"/>
      <c r="AC200" s="1" t="s">
        <v>1187</v>
      </c>
      <c r="AD200" s="1" t="s">
        <v>96</v>
      </c>
      <c r="AE200" s="1" t="s">
        <v>1188</v>
      </c>
      <c r="AF200" s="1" t="s">
        <v>1300</v>
      </c>
      <c r="AG200" s="1" t="s">
        <v>1301</v>
      </c>
      <c r="AH200" s="1" t="s">
        <v>1302</v>
      </c>
      <c r="AI200" s="1" t="s">
        <v>1303</v>
      </c>
      <c r="AJ200" s="1" t="s">
        <v>51</v>
      </c>
      <c r="AK200" s="6">
        <v>1</v>
      </c>
      <c r="AL200" s="7">
        <v>5.5</v>
      </c>
      <c r="AM200" s="7">
        <v>0.2</v>
      </c>
      <c r="AN200" s="7">
        <v>5.5</v>
      </c>
      <c r="AO200" s="1" t="s">
        <v>58</v>
      </c>
      <c r="AP200" s="7">
        <v>59.95</v>
      </c>
      <c r="AQ200" s="1" t="s">
        <v>53</v>
      </c>
      <c r="AR200" s="1" t="s">
        <v>53</v>
      </c>
      <c r="AS200" s="1" t="s">
        <v>53</v>
      </c>
      <c r="AT200" s="1" t="s">
        <v>53</v>
      </c>
      <c r="AU200" s="1" t="s">
        <v>51</v>
      </c>
      <c r="AV200" s="1" t="s">
        <v>110</v>
      </c>
      <c r="AW200" s="1" t="s">
        <v>105</v>
      </c>
      <c r="AX200" s="1" t="s">
        <v>105</v>
      </c>
      <c r="AY200" s="1" t="s">
        <v>51</v>
      </c>
      <c r="AZ200" s="1" t="s">
        <v>54</v>
      </c>
      <c r="BA200" s="1" t="s">
        <v>1304</v>
      </c>
      <c r="BB200" s="1" t="s">
        <v>51</v>
      </c>
      <c r="BC200" s="1" t="s">
        <v>1305</v>
      </c>
      <c r="BD200" s="1" t="s">
        <v>106</v>
      </c>
      <c r="BE200" s="1" t="s">
        <v>107</v>
      </c>
      <c r="BF200" s="1" t="s">
        <v>108</v>
      </c>
      <c r="BG200" s="1" t="s">
        <v>55</v>
      </c>
      <c r="BH200" s="1" t="s">
        <v>56</v>
      </c>
      <c r="BI200" s="1" t="s">
        <v>51</v>
      </c>
      <c r="BJ200" s="1" t="s">
        <v>109</v>
      </c>
    </row>
    <row r="201" spans="2:62" x14ac:dyDescent="0.3">
      <c r="B201" s="9">
        <f t="shared" si="76"/>
        <v>197</v>
      </c>
      <c r="C201" s="9" t="str">
        <f>AD201</f>
        <v>YVR</v>
      </c>
      <c r="D201" s="9" t="str">
        <f>AC201</f>
        <v>2025-09-25</v>
      </c>
      <c r="E201" s="9" t="str">
        <f>AE201</f>
        <v>01477625785</v>
      </c>
      <c r="F201" s="9" t="str">
        <f>AF201</f>
        <v>PUS250159715</v>
      </c>
      <c r="G201" s="9" t="str">
        <f>AG201</f>
        <v>김지숙</v>
      </c>
      <c r="H201" s="2" t="str">
        <f>AO201</f>
        <v>일반(목록배제,Normal-Manifest Exception)</v>
      </c>
      <c r="I201" s="28">
        <f>AP201</f>
        <v>20.99</v>
      </c>
      <c r="J201" s="2" t="str">
        <f>AW201</f>
        <v>KSC GLOBAL TRADING LTD</v>
      </c>
      <c r="K201" s="9">
        <f>AK201</f>
        <v>1</v>
      </c>
      <c r="L201" s="21">
        <f>AL201</f>
        <v>0.5</v>
      </c>
      <c r="M201" s="21">
        <f>AM201</f>
        <v>0.2</v>
      </c>
      <c r="N201" s="21">
        <f>AN201</f>
        <v>0.5</v>
      </c>
      <c r="O201" s="21">
        <f t="shared" si="77"/>
        <v>0.5</v>
      </c>
      <c r="P201" s="9" t="str">
        <f>BA201</f>
        <v>6094373036579</v>
      </c>
      <c r="Q201" s="22">
        <f t="shared" si="78"/>
        <v>6650</v>
      </c>
      <c r="R201" s="27">
        <f>VLOOKUP(H201,MAPPING!$B$3:$D$13,3,0)</f>
        <v>0</v>
      </c>
      <c r="S201" s="26">
        <f t="shared" si="79"/>
        <v>0</v>
      </c>
      <c r="T201" s="27">
        <v>0</v>
      </c>
      <c r="U201" s="27">
        <f>(IF(VLOOKUP(VLOOKUP(AP201,MAPPING!$B$15:$D$20,2,1),MAPPING!$C$15:$E$20,2,0)=7000,0,VLOOKUP(VLOOKUP(AP201,MAPPING!$B$15:$D$20,2,1),MAPPING!$C$15:$E$20,2,0)))</f>
        <v>0</v>
      </c>
      <c r="V201" s="27">
        <f>(K201*VLOOKUP(O201/K201,MAPPING!$B$22:$C$29,2,10))</f>
        <v>0</v>
      </c>
      <c r="W201" s="27">
        <v>0</v>
      </c>
      <c r="X201" s="124">
        <f t="shared" si="80"/>
        <v>0</v>
      </c>
      <c r="Y201" s="122"/>
      <c r="Z201" s="11">
        <f t="shared" si="75"/>
        <v>6650</v>
      </c>
      <c r="AA201" s="95"/>
      <c r="AC201" s="1" t="s">
        <v>1187</v>
      </c>
      <c r="AD201" s="1" t="s">
        <v>96</v>
      </c>
      <c r="AE201" s="1" t="s">
        <v>1188</v>
      </c>
      <c r="AF201" s="1" t="s">
        <v>1306</v>
      </c>
      <c r="AG201" s="1" t="s">
        <v>1307</v>
      </c>
      <c r="AH201" s="1" t="s">
        <v>1308</v>
      </c>
      <c r="AI201" s="1" t="s">
        <v>1309</v>
      </c>
      <c r="AJ201" s="1" t="s">
        <v>51</v>
      </c>
      <c r="AK201" s="6">
        <v>1</v>
      </c>
      <c r="AL201" s="7">
        <v>0.5</v>
      </c>
      <c r="AM201" s="7">
        <v>0.2</v>
      </c>
      <c r="AN201" s="7">
        <v>0.5</v>
      </c>
      <c r="AO201" s="1" t="s">
        <v>58</v>
      </c>
      <c r="AP201" s="7">
        <v>20.99</v>
      </c>
      <c r="AQ201" s="1" t="s">
        <v>53</v>
      </c>
      <c r="AR201" s="1" t="s">
        <v>53</v>
      </c>
      <c r="AS201" s="1" t="s">
        <v>53</v>
      </c>
      <c r="AT201" s="1" t="s">
        <v>53</v>
      </c>
      <c r="AU201" s="1" t="s">
        <v>51</v>
      </c>
      <c r="AV201" s="1" t="s">
        <v>110</v>
      </c>
      <c r="AW201" s="1" t="s">
        <v>105</v>
      </c>
      <c r="AX201" s="1" t="s">
        <v>105</v>
      </c>
      <c r="AY201" s="1" t="s">
        <v>51</v>
      </c>
      <c r="AZ201" s="1" t="s">
        <v>54</v>
      </c>
      <c r="BA201" s="1" t="s">
        <v>1310</v>
      </c>
      <c r="BB201" s="1" t="s">
        <v>51</v>
      </c>
      <c r="BC201" s="1" t="s">
        <v>1311</v>
      </c>
      <c r="BD201" s="1" t="s">
        <v>106</v>
      </c>
      <c r="BE201" s="1" t="s">
        <v>107</v>
      </c>
      <c r="BF201" s="1" t="s">
        <v>108</v>
      </c>
      <c r="BG201" s="1" t="s">
        <v>55</v>
      </c>
      <c r="BH201" s="1" t="s">
        <v>56</v>
      </c>
      <c r="BI201" s="1" t="s">
        <v>51</v>
      </c>
      <c r="BJ201" s="1" t="s">
        <v>109</v>
      </c>
    </row>
    <row r="202" spans="2:62" x14ac:dyDescent="0.3">
      <c r="B202" s="9">
        <f t="shared" si="76"/>
        <v>198</v>
      </c>
      <c r="C202" s="9" t="str">
        <f>AD202</f>
        <v>YVR</v>
      </c>
      <c r="D202" s="9" t="str">
        <f>AC202</f>
        <v>2025-09-25</v>
      </c>
      <c r="E202" s="9" t="str">
        <f>AE202</f>
        <v>01477625785</v>
      </c>
      <c r="F202" s="9" t="str">
        <f>AF202</f>
        <v>PUS250159738</v>
      </c>
      <c r="G202" s="9" t="str">
        <f>AG202</f>
        <v>정혜숙</v>
      </c>
      <c r="H202" s="2" t="str">
        <f>AO202</f>
        <v>일반(목록배제,Normal-Manifest Exception)</v>
      </c>
      <c r="I202" s="28">
        <f>AP202</f>
        <v>41.98</v>
      </c>
      <c r="J202" s="2" t="str">
        <f>AW202</f>
        <v>KSC GLOBAL TRADING LTD</v>
      </c>
      <c r="K202" s="9">
        <f>AK202</f>
        <v>1</v>
      </c>
      <c r="L202" s="21">
        <f>AL202</f>
        <v>0.9</v>
      </c>
      <c r="M202" s="21">
        <f>AM202</f>
        <v>0.2</v>
      </c>
      <c r="N202" s="21">
        <f>AN202</f>
        <v>0.9</v>
      </c>
      <c r="O202" s="21">
        <f t="shared" si="77"/>
        <v>1</v>
      </c>
      <c r="P202" s="9" t="str">
        <f>BA202</f>
        <v>6094373036602</v>
      </c>
      <c r="Q202" s="22">
        <f t="shared" si="78"/>
        <v>8650</v>
      </c>
      <c r="R202" s="27">
        <f>VLOOKUP(H202,MAPPING!$B$3:$D$13,3,0)</f>
        <v>0</v>
      </c>
      <c r="S202" s="26">
        <f t="shared" si="79"/>
        <v>0</v>
      </c>
      <c r="T202" s="27">
        <v>0</v>
      </c>
      <c r="U202" s="27">
        <f>(IF(VLOOKUP(VLOOKUP(AP202,MAPPING!$B$15:$D$20,2,1),MAPPING!$C$15:$E$20,2,0)=7000,0,VLOOKUP(VLOOKUP(AP202,MAPPING!$B$15:$D$20,2,1),MAPPING!$C$15:$E$20,2,0)))</f>
        <v>0</v>
      </c>
      <c r="V202" s="27">
        <f>(K202*VLOOKUP(O202/K202,MAPPING!$B$22:$C$29,2,10))</f>
        <v>0</v>
      </c>
      <c r="W202" s="27">
        <v>0</v>
      </c>
      <c r="X202" s="124">
        <f t="shared" si="80"/>
        <v>0</v>
      </c>
      <c r="Y202" s="122"/>
      <c r="Z202" s="11">
        <f t="shared" si="75"/>
        <v>8650</v>
      </c>
      <c r="AA202" s="95"/>
      <c r="AC202" s="1" t="s">
        <v>1187</v>
      </c>
      <c r="AD202" s="1" t="s">
        <v>96</v>
      </c>
      <c r="AE202" s="1" t="s">
        <v>1188</v>
      </c>
      <c r="AF202" s="1" t="s">
        <v>1312</v>
      </c>
      <c r="AG202" s="1" t="s">
        <v>1313</v>
      </c>
      <c r="AH202" s="1" t="s">
        <v>1314</v>
      </c>
      <c r="AI202" s="1" t="s">
        <v>1315</v>
      </c>
      <c r="AJ202" s="1" t="s">
        <v>51</v>
      </c>
      <c r="AK202" s="6">
        <v>1</v>
      </c>
      <c r="AL202" s="7">
        <v>0.9</v>
      </c>
      <c r="AM202" s="7">
        <v>0.2</v>
      </c>
      <c r="AN202" s="7">
        <v>0.9</v>
      </c>
      <c r="AO202" s="1" t="s">
        <v>58</v>
      </c>
      <c r="AP202" s="7">
        <v>41.98</v>
      </c>
      <c r="AQ202" s="1" t="s">
        <v>53</v>
      </c>
      <c r="AR202" s="1" t="s">
        <v>53</v>
      </c>
      <c r="AS202" s="1" t="s">
        <v>53</v>
      </c>
      <c r="AT202" s="1" t="s">
        <v>53</v>
      </c>
      <c r="AU202" s="1" t="s">
        <v>51</v>
      </c>
      <c r="AV202" s="1" t="s">
        <v>110</v>
      </c>
      <c r="AW202" s="1" t="s">
        <v>105</v>
      </c>
      <c r="AX202" s="1" t="s">
        <v>105</v>
      </c>
      <c r="AY202" s="1" t="s">
        <v>51</v>
      </c>
      <c r="AZ202" s="1" t="s">
        <v>54</v>
      </c>
      <c r="BA202" s="1" t="s">
        <v>1316</v>
      </c>
      <c r="BB202" s="1" t="s">
        <v>51</v>
      </c>
      <c r="BC202" s="1" t="s">
        <v>1317</v>
      </c>
      <c r="BD202" s="1" t="s">
        <v>106</v>
      </c>
      <c r="BE202" s="1" t="s">
        <v>107</v>
      </c>
      <c r="BF202" s="1" t="s">
        <v>108</v>
      </c>
      <c r="BG202" s="1" t="s">
        <v>55</v>
      </c>
      <c r="BH202" s="1" t="s">
        <v>56</v>
      </c>
      <c r="BI202" s="1" t="s">
        <v>51</v>
      </c>
      <c r="BJ202" s="1" t="s">
        <v>109</v>
      </c>
    </row>
    <row r="203" spans="2:62" x14ac:dyDescent="0.3">
      <c r="B203" s="9">
        <f t="shared" si="76"/>
        <v>199</v>
      </c>
      <c r="C203" s="9" t="str">
        <f>AD203</f>
        <v>YVR</v>
      </c>
      <c r="D203" s="9" t="str">
        <f>AC203</f>
        <v>2025-09-25</v>
      </c>
      <c r="E203" s="9" t="str">
        <f>AE203</f>
        <v>01477625785</v>
      </c>
      <c r="F203" s="9" t="str">
        <f>AF203</f>
        <v>PUS250159719</v>
      </c>
      <c r="G203" s="9" t="str">
        <f>AG203</f>
        <v>문옥심</v>
      </c>
      <c r="H203" s="2" t="str">
        <f>AO203</f>
        <v>일반(목록배제,Normal-Manifest Exception)</v>
      </c>
      <c r="I203" s="28">
        <f>AP203</f>
        <v>59.95</v>
      </c>
      <c r="J203" s="2" t="str">
        <f>AW203</f>
        <v>KSC GLOBAL TRADING LTD</v>
      </c>
      <c r="K203" s="9">
        <f>AK203</f>
        <v>1</v>
      </c>
      <c r="L203" s="21">
        <f>AL203</f>
        <v>5.5</v>
      </c>
      <c r="M203" s="21">
        <f>AM203</f>
        <v>0.2</v>
      </c>
      <c r="N203" s="21">
        <f>AN203</f>
        <v>5.5</v>
      </c>
      <c r="O203" s="21">
        <f t="shared" si="77"/>
        <v>5.5</v>
      </c>
      <c r="P203" s="9" t="str">
        <f>BA203</f>
        <v>6094373036583</v>
      </c>
      <c r="Q203" s="22">
        <f t="shared" si="78"/>
        <v>26650</v>
      </c>
      <c r="R203" s="27">
        <f>VLOOKUP(H203,MAPPING!$B$3:$D$13,3,0)</f>
        <v>0</v>
      </c>
      <c r="S203" s="26">
        <f t="shared" si="79"/>
        <v>0</v>
      </c>
      <c r="T203" s="27">
        <v>0</v>
      </c>
      <c r="U203" s="27">
        <f>(IF(VLOOKUP(VLOOKUP(AP203,MAPPING!$B$15:$D$20,2,1),MAPPING!$C$15:$E$20,2,0)=7000,0,VLOOKUP(VLOOKUP(AP203,MAPPING!$B$15:$D$20,2,1),MAPPING!$C$15:$E$20,2,0)))</f>
        <v>0</v>
      </c>
      <c r="V203" s="27">
        <f>(K203*VLOOKUP(O203/K203,MAPPING!$B$22:$C$29,2,10))</f>
        <v>1200</v>
      </c>
      <c r="W203" s="27">
        <v>0</v>
      </c>
      <c r="X203" s="124">
        <f t="shared" si="80"/>
        <v>0</v>
      </c>
      <c r="Y203" s="122"/>
      <c r="Z203" s="11">
        <f t="shared" si="75"/>
        <v>27850</v>
      </c>
      <c r="AA203" s="95"/>
      <c r="AC203" s="1" t="s">
        <v>1187</v>
      </c>
      <c r="AD203" s="1" t="s">
        <v>96</v>
      </c>
      <c r="AE203" s="1" t="s">
        <v>1188</v>
      </c>
      <c r="AF203" s="1" t="s">
        <v>1318</v>
      </c>
      <c r="AG203" s="1" t="s">
        <v>1319</v>
      </c>
      <c r="AH203" s="1" t="s">
        <v>1320</v>
      </c>
      <c r="AI203" s="1" t="s">
        <v>1321</v>
      </c>
      <c r="AJ203" s="1" t="s">
        <v>51</v>
      </c>
      <c r="AK203" s="6">
        <v>1</v>
      </c>
      <c r="AL203" s="7">
        <v>5.5</v>
      </c>
      <c r="AM203" s="7">
        <v>0.2</v>
      </c>
      <c r="AN203" s="7">
        <v>5.5</v>
      </c>
      <c r="AO203" s="1" t="s">
        <v>58</v>
      </c>
      <c r="AP203" s="7">
        <v>59.95</v>
      </c>
      <c r="AQ203" s="1" t="s">
        <v>53</v>
      </c>
      <c r="AR203" s="1" t="s">
        <v>53</v>
      </c>
      <c r="AS203" s="1" t="s">
        <v>53</v>
      </c>
      <c r="AT203" s="1" t="s">
        <v>53</v>
      </c>
      <c r="AU203" s="1" t="s">
        <v>51</v>
      </c>
      <c r="AV203" s="1" t="s">
        <v>110</v>
      </c>
      <c r="AW203" s="1" t="s">
        <v>105</v>
      </c>
      <c r="AX203" s="1" t="s">
        <v>105</v>
      </c>
      <c r="AY203" s="1" t="s">
        <v>51</v>
      </c>
      <c r="AZ203" s="1" t="s">
        <v>54</v>
      </c>
      <c r="BA203" s="1" t="s">
        <v>1322</v>
      </c>
      <c r="BB203" s="1" t="s">
        <v>51</v>
      </c>
      <c r="BC203" s="1" t="s">
        <v>1323</v>
      </c>
      <c r="BD203" s="1" t="s">
        <v>106</v>
      </c>
      <c r="BE203" s="1" t="s">
        <v>107</v>
      </c>
      <c r="BF203" s="1" t="s">
        <v>108</v>
      </c>
      <c r="BG203" s="1" t="s">
        <v>55</v>
      </c>
      <c r="BH203" s="1" t="s">
        <v>56</v>
      </c>
      <c r="BI203" s="1" t="s">
        <v>51</v>
      </c>
      <c r="BJ203" s="1" t="s">
        <v>109</v>
      </c>
    </row>
    <row r="204" spans="2:62" x14ac:dyDescent="0.3">
      <c r="B204" s="9">
        <f t="shared" si="76"/>
        <v>200</v>
      </c>
      <c r="C204" s="9" t="str">
        <f>AD204</f>
        <v>YVR</v>
      </c>
      <c r="D204" s="9" t="str">
        <f>AC204</f>
        <v>2025-09-25</v>
      </c>
      <c r="E204" s="9" t="str">
        <f>AE204</f>
        <v>01477625785</v>
      </c>
      <c r="F204" s="9" t="str">
        <f>AF204</f>
        <v>PUS250159713</v>
      </c>
      <c r="G204" s="9" t="str">
        <f>AG204</f>
        <v>김보영</v>
      </c>
      <c r="H204" s="2" t="str">
        <f>AO204</f>
        <v>일반(목록배제,Normal-Manifest Exception)</v>
      </c>
      <c r="I204" s="28">
        <f>AP204</f>
        <v>23.98</v>
      </c>
      <c r="J204" s="2" t="str">
        <f>AW204</f>
        <v>KSC GLOBAL TRADING LTD</v>
      </c>
      <c r="K204" s="9">
        <f>AK204</f>
        <v>1</v>
      </c>
      <c r="L204" s="21">
        <f>AL204</f>
        <v>1</v>
      </c>
      <c r="M204" s="21">
        <f>AM204</f>
        <v>0.2</v>
      </c>
      <c r="N204" s="21">
        <f>AN204</f>
        <v>1</v>
      </c>
      <c r="O204" s="21">
        <f t="shared" si="77"/>
        <v>1</v>
      </c>
      <c r="P204" s="9" t="str">
        <f>BA204</f>
        <v>6094373036577</v>
      </c>
      <c r="Q204" s="22">
        <f t="shared" si="78"/>
        <v>8650</v>
      </c>
      <c r="R204" s="27">
        <f>VLOOKUP(H204,MAPPING!$B$3:$D$13,3,0)</f>
        <v>0</v>
      </c>
      <c r="S204" s="26">
        <f t="shared" si="79"/>
        <v>0</v>
      </c>
      <c r="T204" s="27">
        <v>0</v>
      </c>
      <c r="U204" s="27">
        <f>(IF(VLOOKUP(VLOOKUP(AP204,MAPPING!$B$15:$D$20,2,1),MAPPING!$C$15:$E$20,2,0)=7000,0,VLOOKUP(VLOOKUP(AP204,MAPPING!$B$15:$D$20,2,1),MAPPING!$C$15:$E$20,2,0)))</f>
        <v>0</v>
      </c>
      <c r="V204" s="27">
        <f>(K204*VLOOKUP(O204/K204,MAPPING!$B$22:$C$29,2,10))</f>
        <v>0</v>
      </c>
      <c r="W204" s="27">
        <v>0</v>
      </c>
      <c r="X204" s="124">
        <f t="shared" si="80"/>
        <v>0</v>
      </c>
      <c r="Y204" s="122"/>
      <c r="Z204" s="11">
        <f t="shared" si="75"/>
        <v>8650</v>
      </c>
      <c r="AA204" s="95"/>
      <c r="AC204" s="1" t="s">
        <v>1187</v>
      </c>
      <c r="AD204" s="1" t="s">
        <v>96</v>
      </c>
      <c r="AE204" s="1" t="s">
        <v>1188</v>
      </c>
      <c r="AF204" s="1" t="s">
        <v>1324</v>
      </c>
      <c r="AG204" s="1" t="s">
        <v>1325</v>
      </c>
      <c r="AH204" s="1" t="s">
        <v>1326</v>
      </c>
      <c r="AI204" s="1" t="s">
        <v>1327</v>
      </c>
      <c r="AJ204" s="1" t="s">
        <v>51</v>
      </c>
      <c r="AK204" s="6">
        <v>1</v>
      </c>
      <c r="AL204" s="7">
        <v>1</v>
      </c>
      <c r="AM204" s="7">
        <v>0.2</v>
      </c>
      <c r="AN204" s="7">
        <v>1</v>
      </c>
      <c r="AO204" s="1" t="s">
        <v>58</v>
      </c>
      <c r="AP204" s="7">
        <v>23.98</v>
      </c>
      <c r="AQ204" s="1" t="s">
        <v>53</v>
      </c>
      <c r="AR204" s="1" t="s">
        <v>53</v>
      </c>
      <c r="AS204" s="1" t="s">
        <v>53</v>
      </c>
      <c r="AT204" s="1" t="s">
        <v>53</v>
      </c>
      <c r="AU204" s="1" t="s">
        <v>51</v>
      </c>
      <c r="AV204" s="1" t="s">
        <v>110</v>
      </c>
      <c r="AW204" s="1" t="s">
        <v>105</v>
      </c>
      <c r="AX204" s="1" t="s">
        <v>105</v>
      </c>
      <c r="AY204" s="1" t="s">
        <v>51</v>
      </c>
      <c r="AZ204" s="1" t="s">
        <v>54</v>
      </c>
      <c r="BA204" s="1" t="s">
        <v>1328</v>
      </c>
      <c r="BB204" s="1" t="s">
        <v>51</v>
      </c>
      <c r="BC204" s="1" t="s">
        <v>1329</v>
      </c>
      <c r="BD204" s="1" t="s">
        <v>106</v>
      </c>
      <c r="BE204" s="1" t="s">
        <v>107</v>
      </c>
      <c r="BF204" s="1" t="s">
        <v>108</v>
      </c>
      <c r="BG204" s="1" t="s">
        <v>55</v>
      </c>
      <c r="BH204" s="1" t="s">
        <v>56</v>
      </c>
      <c r="BI204" s="1" t="s">
        <v>51</v>
      </c>
      <c r="BJ204" s="1" t="s">
        <v>109</v>
      </c>
    </row>
    <row r="205" spans="2:62" x14ac:dyDescent="0.3">
      <c r="B205" s="9">
        <f t="shared" si="76"/>
        <v>201</v>
      </c>
      <c r="C205" s="9" t="str">
        <f>AD205</f>
        <v>YVR</v>
      </c>
      <c r="D205" s="9" t="str">
        <f>AC205</f>
        <v>2025-09-25</v>
      </c>
      <c r="E205" s="9" t="str">
        <f>AE205</f>
        <v>01477625785</v>
      </c>
      <c r="F205" s="9" t="str">
        <f>AF205</f>
        <v>PUS250159718</v>
      </c>
      <c r="G205" s="9" t="str">
        <f>AG205</f>
        <v>노웅기</v>
      </c>
      <c r="H205" s="2" t="str">
        <f>AO205</f>
        <v>일반(목록배제,Normal-Manifest Exception)</v>
      </c>
      <c r="I205" s="28">
        <f>AP205</f>
        <v>20.99</v>
      </c>
      <c r="J205" s="2" t="str">
        <f>AW205</f>
        <v>KSC GLOBAL TRADING LTD</v>
      </c>
      <c r="K205" s="9">
        <f>AK205</f>
        <v>1</v>
      </c>
      <c r="L205" s="21">
        <f>AL205</f>
        <v>0.5</v>
      </c>
      <c r="M205" s="21">
        <f>AM205</f>
        <v>0.2</v>
      </c>
      <c r="N205" s="21">
        <f>AN205</f>
        <v>0.5</v>
      </c>
      <c r="O205" s="21">
        <f t="shared" si="77"/>
        <v>0.5</v>
      </c>
      <c r="P205" s="9" t="str">
        <f>BA205</f>
        <v>6094373036582</v>
      </c>
      <c r="Q205" s="22">
        <f t="shared" si="78"/>
        <v>6650</v>
      </c>
      <c r="R205" s="27">
        <f>VLOOKUP(H205,MAPPING!$B$3:$D$13,3,0)</f>
        <v>0</v>
      </c>
      <c r="S205" s="26">
        <f t="shared" si="79"/>
        <v>0</v>
      </c>
      <c r="T205" s="27">
        <v>0</v>
      </c>
      <c r="U205" s="27">
        <f>(IF(VLOOKUP(VLOOKUP(AP205,MAPPING!$B$15:$D$20,2,1),MAPPING!$C$15:$E$20,2,0)=7000,0,VLOOKUP(VLOOKUP(AP205,MAPPING!$B$15:$D$20,2,1),MAPPING!$C$15:$E$20,2,0)))</f>
        <v>0</v>
      </c>
      <c r="V205" s="27">
        <f>(K205*VLOOKUP(O205/K205,MAPPING!$B$22:$C$29,2,10))</f>
        <v>0</v>
      </c>
      <c r="W205" s="27">
        <v>0</v>
      </c>
      <c r="X205" s="124">
        <f t="shared" si="80"/>
        <v>0</v>
      </c>
      <c r="Y205" s="122"/>
      <c r="Z205" s="11">
        <f t="shared" si="75"/>
        <v>6650</v>
      </c>
      <c r="AA205" s="95"/>
      <c r="AC205" s="1" t="s">
        <v>1187</v>
      </c>
      <c r="AD205" s="1" t="s">
        <v>96</v>
      </c>
      <c r="AE205" s="1" t="s">
        <v>1188</v>
      </c>
      <c r="AF205" s="1" t="s">
        <v>1330</v>
      </c>
      <c r="AG205" s="1" t="s">
        <v>1331</v>
      </c>
      <c r="AH205" s="1" t="s">
        <v>1332</v>
      </c>
      <c r="AI205" s="1" t="s">
        <v>1333</v>
      </c>
      <c r="AJ205" s="1" t="s">
        <v>51</v>
      </c>
      <c r="AK205" s="6">
        <v>1</v>
      </c>
      <c r="AL205" s="7">
        <v>0.5</v>
      </c>
      <c r="AM205" s="7">
        <v>0.2</v>
      </c>
      <c r="AN205" s="7">
        <v>0.5</v>
      </c>
      <c r="AO205" s="1" t="s">
        <v>58</v>
      </c>
      <c r="AP205" s="7">
        <v>20.99</v>
      </c>
      <c r="AQ205" s="1" t="s">
        <v>53</v>
      </c>
      <c r="AR205" s="1" t="s">
        <v>53</v>
      </c>
      <c r="AS205" s="1" t="s">
        <v>53</v>
      </c>
      <c r="AT205" s="1" t="s">
        <v>51</v>
      </c>
      <c r="AU205" s="1" t="s">
        <v>51</v>
      </c>
      <c r="AV205" s="1" t="s">
        <v>110</v>
      </c>
      <c r="AW205" s="1" t="s">
        <v>105</v>
      </c>
      <c r="AX205" s="1" t="s">
        <v>105</v>
      </c>
      <c r="AY205" s="1" t="s">
        <v>51</v>
      </c>
      <c r="AZ205" s="1" t="s">
        <v>54</v>
      </c>
      <c r="BA205" s="1" t="s">
        <v>1334</v>
      </c>
      <c r="BB205" s="1" t="s">
        <v>51</v>
      </c>
      <c r="BC205" s="1" t="s">
        <v>1335</v>
      </c>
      <c r="BD205" s="1" t="s">
        <v>106</v>
      </c>
      <c r="BE205" s="1" t="s">
        <v>107</v>
      </c>
      <c r="BF205" s="1" t="s">
        <v>108</v>
      </c>
      <c r="BG205" s="1" t="s">
        <v>55</v>
      </c>
      <c r="BH205" s="1" t="s">
        <v>56</v>
      </c>
      <c r="BI205" s="1" t="s">
        <v>51</v>
      </c>
      <c r="BJ205" s="1" t="s">
        <v>109</v>
      </c>
    </row>
    <row r="206" spans="2:62" x14ac:dyDescent="0.3">
      <c r="B206" s="9">
        <f t="shared" si="76"/>
        <v>202</v>
      </c>
      <c r="C206" s="9" t="str">
        <f>AD206</f>
        <v>YVR</v>
      </c>
      <c r="D206" s="9" t="str">
        <f>AC206</f>
        <v>2025-09-25</v>
      </c>
      <c r="E206" s="9" t="str">
        <f>AE206</f>
        <v>01477625785</v>
      </c>
      <c r="F206" s="9" t="str">
        <f>AF206</f>
        <v>PUS250159746</v>
      </c>
      <c r="G206" s="9" t="str">
        <f>AG206</f>
        <v>한명숙</v>
      </c>
      <c r="H206" s="2" t="str">
        <f>AO206</f>
        <v>일반(목록배제,Normal-Manifest Exception)</v>
      </c>
      <c r="I206" s="28">
        <f>AP206</f>
        <v>35.97</v>
      </c>
      <c r="J206" s="2" t="str">
        <f>AW206</f>
        <v>KSC GLOBAL TRADING LTD</v>
      </c>
      <c r="K206" s="9">
        <f>AK206</f>
        <v>1</v>
      </c>
      <c r="L206" s="21">
        <f>AL206</f>
        <v>3.5</v>
      </c>
      <c r="M206" s="21">
        <f>AM206</f>
        <v>0.2</v>
      </c>
      <c r="N206" s="21">
        <f>AN206</f>
        <v>3.5</v>
      </c>
      <c r="O206" s="21">
        <f t="shared" si="77"/>
        <v>3.5</v>
      </c>
      <c r="P206" s="9" t="str">
        <f>BA206</f>
        <v>6094373036610</v>
      </c>
      <c r="Q206" s="22">
        <f t="shared" si="78"/>
        <v>18650</v>
      </c>
      <c r="R206" s="27">
        <f>VLOOKUP(H206,MAPPING!$B$3:$D$13,3,0)</f>
        <v>0</v>
      </c>
      <c r="S206" s="26">
        <f t="shared" si="79"/>
        <v>0</v>
      </c>
      <c r="T206" s="27">
        <v>0</v>
      </c>
      <c r="U206" s="27">
        <f>(IF(VLOOKUP(VLOOKUP(AP206,MAPPING!$B$15:$D$20,2,1),MAPPING!$C$15:$E$20,2,0)=7000,0,VLOOKUP(VLOOKUP(AP206,MAPPING!$B$15:$D$20,2,1),MAPPING!$C$15:$E$20,2,0)))</f>
        <v>0</v>
      </c>
      <c r="V206" s="27">
        <f>(K206*VLOOKUP(O206/K206,MAPPING!$B$22:$C$29,2,10))</f>
        <v>600</v>
      </c>
      <c r="W206" s="27">
        <v>0</v>
      </c>
      <c r="X206" s="124">
        <f t="shared" si="80"/>
        <v>0</v>
      </c>
      <c r="Y206" s="122"/>
      <c r="Z206" s="11">
        <f t="shared" si="75"/>
        <v>19250</v>
      </c>
      <c r="AA206" s="95"/>
      <c r="AC206" s="1" t="s">
        <v>1187</v>
      </c>
      <c r="AD206" s="1" t="s">
        <v>96</v>
      </c>
      <c r="AE206" s="1" t="s">
        <v>1188</v>
      </c>
      <c r="AF206" s="1" t="s">
        <v>1336</v>
      </c>
      <c r="AG206" s="1" t="s">
        <v>1337</v>
      </c>
      <c r="AH206" s="1" t="s">
        <v>1338</v>
      </c>
      <c r="AI206" s="1" t="s">
        <v>1339</v>
      </c>
      <c r="AJ206" s="1" t="s">
        <v>51</v>
      </c>
      <c r="AK206" s="6">
        <v>1</v>
      </c>
      <c r="AL206" s="7">
        <v>3.5</v>
      </c>
      <c r="AM206" s="7">
        <v>0.2</v>
      </c>
      <c r="AN206" s="7">
        <v>3.5</v>
      </c>
      <c r="AO206" s="1" t="s">
        <v>58</v>
      </c>
      <c r="AP206" s="7">
        <v>35.97</v>
      </c>
      <c r="AQ206" s="1" t="s">
        <v>53</v>
      </c>
      <c r="AR206" s="1" t="s">
        <v>53</v>
      </c>
      <c r="AS206" s="1" t="s">
        <v>53</v>
      </c>
      <c r="AT206" s="1" t="s">
        <v>53</v>
      </c>
      <c r="AU206" s="1" t="s">
        <v>51</v>
      </c>
      <c r="AV206" s="1" t="s">
        <v>110</v>
      </c>
      <c r="AW206" s="1" t="s">
        <v>105</v>
      </c>
      <c r="AX206" s="1" t="s">
        <v>105</v>
      </c>
      <c r="AY206" s="1" t="s">
        <v>51</v>
      </c>
      <c r="AZ206" s="1" t="s">
        <v>54</v>
      </c>
      <c r="BA206" s="1" t="s">
        <v>1340</v>
      </c>
      <c r="BB206" s="1" t="s">
        <v>51</v>
      </c>
      <c r="BC206" s="1" t="s">
        <v>1341</v>
      </c>
      <c r="BD206" s="1" t="s">
        <v>106</v>
      </c>
      <c r="BE206" s="1" t="s">
        <v>107</v>
      </c>
      <c r="BF206" s="1" t="s">
        <v>108</v>
      </c>
      <c r="BG206" s="1" t="s">
        <v>55</v>
      </c>
      <c r="BH206" s="1" t="s">
        <v>56</v>
      </c>
      <c r="BI206" s="1" t="s">
        <v>51</v>
      </c>
      <c r="BJ206" s="1" t="s">
        <v>109</v>
      </c>
    </row>
    <row r="207" spans="2:62" x14ac:dyDescent="0.3">
      <c r="B207" s="9">
        <f t="shared" si="76"/>
        <v>203</v>
      </c>
      <c r="C207" s="9" t="str">
        <f>AD207</f>
        <v>YVR</v>
      </c>
      <c r="D207" s="9" t="str">
        <f>AC207</f>
        <v>2025-09-25</v>
      </c>
      <c r="E207" s="9" t="str">
        <f>AE207</f>
        <v>01477625785</v>
      </c>
      <c r="F207" s="9" t="str">
        <f>AF207</f>
        <v>PUS250159741</v>
      </c>
      <c r="G207" s="9" t="str">
        <f>AG207</f>
        <v>최병소</v>
      </c>
      <c r="H207" s="2" t="str">
        <f>AO207</f>
        <v>일반(목록배제,Normal-Manifest Exception)</v>
      </c>
      <c r="I207" s="28">
        <f>AP207</f>
        <v>41.98</v>
      </c>
      <c r="J207" s="2" t="str">
        <f>AW207</f>
        <v>KSC GLOBAL TRADING LTD</v>
      </c>
      <c r="K207" s="9">
        <f>AK207</f>
        <v>1</v>
      </c>
      <c r="L207" s="21">
        <f>AL207</f>
        <v>0.9</v>
      </c>
      <c r="M207" s="21">
        <f>AM207</f>
        <v>0.2</v>
      </c>
      <c r="N207" s="21">
        <f>AN207</f>
        <v>0.9</v>
      </c>
      <c r="O207" s="21">
        <f t="shared" si="77"/>
        <v>1</v>
      </c>
      <c r="P207" s="9" t="str">
        <f>BA207</f>
        <v>6094373036605</v>
      </c>
      <c r="Q207" s="22">
        <f t="shared" si="78"/>
        <v>8650</v>
      </c>
      <c r="R207" s="27">
        <f>VLOOKUP(H207,MAPPING!$B$3:$D$13,3,0)</f>
        <v>0</v>
      </c>
      <c r="S207" s="26">
        <f t="shared" si="79"/>
        <v>0</v>
      </c>
      <c r="T207" s="27">
        <v>0</v>
      </c>
      <c r="U207" s="27">
        <f>(IF(VLOOKUP(VLOOKUP(AP207,MAPPING!$B$15:$D$20,2,1),MAPPING!$C$15:$E$20,2,0)=7000,0,VLOOKUP(VLOOKUP(AP207,MAPPING!$B$15:$D$20,2,1),MAPPING!$C$15:$E$20,2,0)))</f>
        <v>0</v>
      </c>
      <c r="V207" s="27">
        <f>(K207*VLOOKUP(O207/K207,MAPPING!$B$22:$C$29,2,10))</f>
        <v>0</v>
      </c>
      <c r="W207" s="27">
        <v>0</v>
      </c>
      <c r="X207" s="124">
        <f t="shared" si="80"/>
        <v>0</v>
      </c>
      <c r="Y207" s="122"/>
      <c r="Z207" s="11">
        <f t="shared" si="75"/>
        <v>8650</v>
      </c>
      <c r="AA207" s="95"/>
      <c r="AC207" s="1" t="s">
        <v>1187</v>
      </c>
      <c r="AD207" s="1" t="s">
        <v>96</v>
      </c>
      <c r="AE207" s="1" t="s">
        <v>1188</v>
      </c>
      <c r="AF207" s="1" t="s">
        <v>1342</v>
      </c>
      <c r="AG207" s="1" t="s">
        <v>1343</v>
      </c>
      <c r="AH207" s="1" t="s">
        <v>1344</v>
      </c>
      <c r="AI207" s="1" t="s">
        <v>1345</v>
      </c>
      <c r="AJ207" s="1" t="s">
        <v>51</v>
      </c>
      <c r="AK207" s="6">
        <v>1</v>
      </c>
      <c r="AL207" s="7">
        <v>0.9</v>
      </c>
      <c r="AM207" s="7">
        <v>0.2</v>
      </c>
      <c r="AN207" s="7">
        <v>0.9</v>
      </c>
      <c r="AO207" s="1" t="s">
        <v>58</v>
      </c>
      <c r="AP207" s="7">
        <v>41.98</v>
      </c>
      <c r="AQ207" s="1" t="s">
        <v>53</v>
      </c>
      <c r="AR207" s="1" t="s">
        <v>53</v>
      </c>
      <c r="AS207" s="1" t="s">
        <v>53</v>
      </c>
      <c r="AT207" s="1" t="s">
        <v>53</v>
      </c>
      <c r="AU207" s="1" t="s">
        <v>51</v>
      </c>
      <c r="AV207" s="1" t="s">
        <v>110</v>
      </c>
      <c r="AW207" s="1" t="s">
        <v>105</v>
      </c>
      <c r="AX207" s="1" t="s">
        <v>105</v>
      </c>
      <c r="AY207" s="1" t="s">
        <v>51</v>
      </c>
      <c r="AZ207" s="1" t="s">
        <v>54</v>
      </c>
      <c r="BA207" s="1" t="s">
        <v>1346</v>
      </c>
      <c r="BB207" s="1" t="s">
        <v>51</v>
      </c>
      <c r="BC207" s="1" t="s">
        <v>1347</v>
      </c>
      <c r="BD207" s="1" t="s">
        <v>106</v>
      </c>
      <c r="BE207" s="1" t="s">
        <v>107</v>
      </c>
      <c r="BF207" s="1" t="s">
        <v>108</v>
      </c>
      <c r="BG207" s="1" t="s">
        <v>55</v>
      </c>
      <c r="BH207" s="1" t="s">
        <v>56</v>
      </c>
      <c r="BI207" s="1" t="s">
        <v>51</v>
      </c>
      <c r="BJ207" s="1" t="s">
        <v>109</v>
      </c>
    </row>
    <row r="208" spans="2:62" x14ac:dyDescent="0.3">
      <c r="B208" s="9">
        <f t="shared" si="76"/>
        <v>204</v>
      </c>
      <c r="C208" s="9" t="str">
        <f>AD208</f>
        <v>YVR</v>
      </c>
      <c r="D208" s="9" t="str">
        <f>AC208</f>
        <v>2025-09-25</v>
      </c>
      <c r="E208" s="9" t="str">
        <f>AE208</f>
        <v>01477625785</v>
      </c>
      <c r="F208" s="9" t="str">
        <f>AF208</f>
        <v>PUS250159710</v>
      </c>
      <c r="G208" s="9" t="str">
        <f>AG208</f>
        <v>JIN MINZHU</v>
      </c>
      <c r="H208" s="2" t="str">
        <f>AO208</f>
        <v>일반(목록배제,Normal-Manifest Exception)</v>
      </c>
      <c r="I208" s="28">
        <f>AP208</f>
        <v>41.98</v>
      </c>
      <c r="J208" s="2" t="str">
        <f>AW208</f>
        <v>KSC GLOBAL TRADING LTD</v>
      </c>
      <c r="K208" s="9">
        <f>AK208</f>
        <v>1</v>
      </c>
      <c r="L208" s="21">
        <f>AL208</f>
        <v>0.9</v>
      </c>
      <c r="M208" s="21">
        <f>AM208</f>
        <v>0.2</v>
      </c>
      <c r="N208" s="21">
        <f>AN208</f>
        <v>0.9</v>
      </c>
      <c r="O208" s="21">
        <f t="shared" si="77"/>
        <v>1</v>
      </c>
      <c r="P208" s="9" t="str">
        <f>BA208</f>
        <v>6094373036574</v>
      </c>
      <c r="Q208" s="22">
        <f t="shared" si="78"/>
        <v>8650</v>
      </c>
      <c r="R208" s="27">
        <f>VLOOKUP(H208,MAPPING!$B$3:$D$13,3,0)</f>
        <v>0</v>
      </c>
      <c r="S208" s="26">
        <f t="shared" si="79"/>
        <v>0</v>
      </c>
      <c r="T208" s="27">
        <v>0</v>
      </c>
      <c r="U208" s="27">
        <f>(IF(VLOOKUP(VLOOKUP(AP208,MAPPING!$B$15:$D$20,2,1),MAPPING!$C$15:$E$20,2,0)=7000,0,VLOOKUP(VLOOKUP(AP208,MAPPING!$B$15:$D$20,2,1),MAPPING!$C$15:$E$20,2,0)))</f>
        <v>0</v>
      </c>
      <c r="V208" s="27">
        <f>(K208*VLOOKUP(O208/K208,MAPPING!$B$22:$C$29,2,10))</f>
        <v>0</v>
      </c>
      <c r="W208" s="27">
        <v>0</v>
      </c>
      <c r="X208" s="124">
        <f t="shared" si="80"/>
        <v>0</v>
      </c>
      <c r="Y208" s="122"/>
      <c r="Z208" s="11">
        <f t="shared" si="75"/>
        <v>8650</v>
      </c>
      <c r="AA208" s="95"/>
      <c r="AC208" s="1" t="s">
        <v>1187</v>
      </c>
      <c r="AD208" s="1" t="s">
        <v>96</v>
      </c>
      <c r="AE208" s="1" t="s">
        <v>1188</v>
      </c>
      <c r="AF208" s="1" t="s">
        <v>1348</v>
      </c>
      <c r="AG208" s="1" t="s">
        <v>1349</v>
      </c>
      <c r="AH208" s="1" t="s">
        <v>1350</v>
      </c>
      <c r="AI208" s="1" t="s">
        <v>1351</v>
      </c>
      <c r="AJ208" s="1" t="s">
        <v>51</v>
      </c>
      <c r="AK208" s="6">
        <v>1</v>
      </c>
      <c r="AL208" s="7">
        <v>0.9</v>
      </c>
      <c r="AM208" s="7">
        <v>0.2</v>
      </c>
      <c r="AN208" s="7">
        <v>0.9</v>
      </c>
      <c r="AO208" s="1" t="s">
        <v>58</v>
      </c>
      <c r="AP208" s="7">
        <v>41.98</v>
      </c>
      <c r="AQ208" s="1" t="s">
        <v>53</v>
      </c>
      <c r="AR208" s="1" t="s">
        <v>53</v>
      </c>
      <c r="AS208" s="1" t="s">
        <v>53</v>
      </c>
      <c r="AT208" s="1" t="s">
        <v>53</v>
      </c>
      <c r="AU208" s="1" t="s">
        <v>51</v>
      </c>
      <c r="AV208" s="1" t="s">
        <v>110</v>
      </c>
      <c r="AW208" s="1" t="s">
        <v>105</v>
      </c>
      <c r="AX208" s="1" t="s">
        <v>105</v>
      </c>
      <c r="AY208" s="1" t="s">
        <v>51</v>
      </c>
      <c r="AZ208" s="1" t="s">
        <v>54</v>
      </c>
      <c r="BA208" s="1" t="s">
        <v>1352</v>
      </c>
      <c r="BB208" s="1" t="s">
        <v>51</v>
      </c>
      <c r="BC208" s="1" t="s">
        <v>1353</v>
      </c>
      <c r="BD208" s="1" t="s">
        <v>106</v>
      </c>
      <c r="BE208" s="1" t="s">
        <v>107</v>
      </c>
      <c r="BF208" s="1" t="s">
        <v>108</v>
      </c>
      <c r="BG208" s="1" t="s">
        <v>55</v>
      </c>
      <c r="BH208" s="1" t="s">
        <v>56</v>
      </c>
      <c r="BI208" s="1" t="s">
        <v>51</v>
      </c>
      <c r="BJ208" s="1" t="s">
        <v>109</v>
      </c>
    </row>
    <row r="209" spans="2:62" x14ac:dyDescent="0.3">
      <c r="B209" s="9">
        <f t="shared" si="76"/>
        <v>205</v>
      </c>
      <c r="C209" s="9" t="str">
        <f>AD209</f>
        <v>YVR</v>
      </c>
      <c r="D209" s="9" t="str">
        <f>AC209</f>
        <v>2025-09-25</v>
      </c>
      <c r="E209" s="9" t="str">
        <f>AE209</f>
        <v>01477625785</v>
      </c>
      <c r="F209" s="9" t="str">
        <f>AF209</f>
        <v>PUS250159744</v>
      </c>
      <c r="G209" s="9" t="str">
        <f>AG209</f>
        <v>유미라</v>
      </c>
      <c r="H209" s="2" t="str">
        <f>AO209</f>
        <v>일반(목록배제,Normal-Manifest Exception)</v>
      </c>
      <c r="I209" s="28">
        <f>AP209</f>
        <v>59.95</v>
      </c>
      <c r="J209" s="2" t="str">
        <f>AW209</f>
        <v>KSC GLOBAL TRADING LTD</v>
      </c>
      <c r="K209" s="9">
        <f>AK209</f>
        <v>1</v>
      </c>
      <c r="L209" s="21">
        <f>AL209</f>
        <v>5.5</v>
      </c>
      <c r="M209" s="21">
        <f>AM209</f>
        <v>0.2</v>
      </c>
      <c r="N209" s="21">
        <f>AN209</f>
        <v>5.5</v>
      </c>
      <c r="O209" s="21">
        <f t="shared" si="77"/>
        <v>5.5</v>
      </c>
      <c r="P209" s="9" t="str">
        <f>BA209</f>
        <v>6094373036608</v>
      </c>
      <c r="Q209" s="22">
        <f t="shared" si="78"/>
        <v>26650</v>
      </c>
      <c r="R209" s="27">
        <f>VLOOKUP(H209,MAPPING!$B$3:$D$13,3,0)</f>
        <v>0</v>
      </c>
      <c r="S209" s="26">
        <f t="shared" si="79"/>
        <v>0</v>
      </c>
      <c r="T209" s="27">
        <v>0</v>
      </c>
      <c r="U209" s="27">
        <f>(IF(VLOOKUP(VLOOKUP(AP209,MAPPING!$B$15:$D$20,2,1),MAPPING!$C$15:$E$20,2,0)=7000,0,VLOOKUP(VLOOKUP(AP209,MAPPING!$B$15:$D$20,2,1),MAPPING!$C$15:$E$20,2,0)))</f>
        <v>0</v>
      </c>
      <c r="V209" s="27">
        <f>(K209*VLOOKUP(O209/K209,MAPPING!$B$22:$C$29,2,10))</f>
        <v>1200</v>
      </c>
      <c r="W209" s="27">
        <v>0</v>
      </c>
      <c r="X209" s="124">
        <f t="shared" si="80"/>
        <v>0</v>
      </c>
      <c r="Y209" s="122"/>
      <c r="Z209" s="11">
        <f t="shared" si="75"/>
        <v>27850</v>
      </c>
      <c r="AA209" s="95"/>
      <c r="AC209" s="1" t="s">
        <v>1187</v>
      </c>
      <c r="AD209" s="1" t="s">
        <v>96</v>
      </c>
      <c r="AE209" s="1" t="s">
        <v>1188</v>
      </c>
      <c r="AF209" s="1" t="s">
        <v>1354</v>
      </c>
      <c r="AG209" s="1" t="s">
        <v>1355</v>
      </c>
      <c r="AH209" s="1" t="s">
        <v>1356</v>
      </c>
      <c r="AI209" s="1" t="s">
        <v>1357</v>
      </c>
      <c r="AJ209" s="1" t="s">
        <v>51</v>
      </c>
      <c r="AK209" s="6">
        <v>1</v>
      </c>
      <c r="AL209" s="7">
        <v>5.5</v>
      </c>
      <c r="AM209" s="7">
        <v>0.2</v>
      </c>
      <c r="AN209" s="7">
        <v>5.5</v>
      </c>
      <c r="AO209" s="1" t="s">
        <v>58</v>
      </c>
      <c r="AP209" s="7">
        <v>59.95</v>
      </c>
      <c r="AQ209" s="1" t="s">
        <v>53</v>
      </c>
      <c r="AR209" s="1" t="s">
        <v>53</v>
      </c>
      <c r="AS209" s="1" t="s">
        <v>53</v>
      </c>
      <c r="AT209" s="1" t="s">
        <v>53</v>
      </c>
      <c r="AU209" s="1" t="s">
        <v>51</v>
      </c>
      <c r="AV209" s="1" t="s">
        <v>110</v>
      </c>
      <c r="AW209" s="1" t="s">
        <v>105</v>
      </c>
      <c r="AX209" s="1" t="s">
        <v>105</v>
      </c>
      <c r="AY209" s="1" t="s">
        <v>51</v>
      </c>
      <c r="AZ209" s="1" t="s">
        <v>54</v>
      </c>
      <c r="BA209" s="1" t="s">
        <v>1358</v>
      </c>
      <c r="BB209" s="1" t="s">
        <v>51</v>
      </c>
      <c r="BC209" s="1" t="s">
        <v>1359</v>
      </c>
      <c r="BD209" s="1" t="s">
        <v>106</v>
      </c>
      <c r="BE209" s="1" t="s">
        <v>107</v>
      </c>
      <c r="BF209" s="1" t="s">
        <v>108</v>
      </c>
      <c r="BG209" s="1" t="s">
        <v>55</v>
      </c>
      <c r="BH209" s="1" t="s">
        <v>56</v>
      </c>
      <c r="BI209" s="1" t="s">
        <v>51</v>
      </c>
      <c r="BJ209" s="1" t="s">
        <v>109</v>
      </c>
    </row>
    <row r="210" spans="2:62" x14ac:dyDescent="0.3">
      <c r="B210" s="9">
        <f t="shared" si="76"/>
        <v>206</v>
      </c>
      <c r="C210" s="9" t="str">
        <f>AD210</f>
        <v>YVR</v>
      </c>
      <c r="D210" s="9" t="str">
        <f>AC210</f>
        <v>2025-09-25</v>
      </c>
      <c r="E210" s="9" t="str">
        <f>AE210</f>
        <v>01477625785</v>
      </c>
      <c r="F210" s="9" t="str">
        <f>AF210</f>
        <v>PUS250159708</v>
      </c>
      <c r="G210" s="9" t="str">
        <f>AG210</f>
        <v>이복실</v>
      </c>
      <c r="H210" s="2" t="str">
        <f>AO210</f>
        <v>일반(목록배제,Normal-Manifest Exception)</v>
      </c>
      <c r="I210" s="28">
        <f>AP210</f>
        <v>59.95</v>
      </c>
      <c r="J210" s="2" t="str">
        <f>AW210</f>
        <v>KSC GLOBAL TRADING LTD</v>
      </c>
      <c r="K210" s="9">
        <f>AK210</f>
        <v>1</v>
      </c>
      <c r="L210" s="21">
        <f>AL210</f>
        <v>5.5</v>
      </c>
      <c r="M210" s="21">
        <f>AM210</f>
        <v>2</v>
      </c>
      <c r="N210" s="21">
        <f>AN210</f>
        <v>5.5</v>
      </c>
      <c r="O210" s="21">
        <f t="shared" si="77"/>
        <v>5.5</v>
      </c>
      <c r="P210" s="9" t="str">
        <f>BA210</f>
        <v>6094373036572</v>
      </c>
      <c r="Q210" s="22">
        <f t="shared" si="78"/>
        <v>26650</v>
      </c>
      <c r="R210" s="27">
        <f>VLOOKUP(H210,MAPPING!$B$3:$D$13,3,0)</f>
        <v>0</v>
      </c>
      <c r="S210" s="26">
        <f t="shared" si="79"/>
        <v>0</v>
      </c>
      <c r="T210" s="27">
        <v>0</v>
      </c>
      <c r="U210" s="27">
        <f>(IF(VLOOKUP(VLOOKUP(AP210,MAPPING!$B$15:$D$20,2,1),MAPPING!$C$15:$E$20,2,0)=7000,0,VLOOKUP(VLOOKUP(AP210,MAPPING!$B$15:$D$20,2,1),MAPPING!$C$15:$E$20,2,0)))</f>
        <v>0</v>
      </c>
      <c r="V210" s="27">
        <f>(K210*VLOOKUP(O210/K210,MAPPING!$B$22:$C$29,2,10))</f>
        <v>1200</v>
      </c>
      <c r="W210" s="27">
        <v>0</v>
      </c>
      <c r="X210" s="124">
        <f t="shared" si="80"/>
        <v>0</v>
      </c>
      <c r="Y210" s="122"/>
      <c r="Z210" s="11">
        <f t="shared" si="75"/>
        <v>27850</v>
      </c>
      <c r="AA210" s="95"/>
      <c r="AC210" s="1" t="s">
        <v>1187</v>
      </c>
      <c r="AD210" s="1" t="s">
        <v>96</v>
      </c>
      <c r="AE210" s="1" t="s">
        <v>1188</v>
      </c>
      <c r="AF210" s="1" t="s">
        <v>1360</v>
      </c>
      <c r="AG210" s="1" t="s">
        <v>1046</v>
      </c>
      <c r="AH210" s="1" t="s">
        <v>1047</v>
      </c>
      <c r="AI210" s="1" t="s">
        <v>1048</v>
      </c>
      <c r="AJ210" s="1" t="s">
        <v>51</v>
      </c>
      <c r="AK210" s="6">
        <v>1</v>
      </c>
      <c r="AL210" s="7">
        <v>5.5</v>
      </c>
      <c r="AM210" s="7">
        <v>2</v>
      </c>
      <c r="AN210" s="7">
        <v>5.5</v>
      </c>
      <c r="AO210" s="1" t="s">
        <v>58</v>
      </c>
      <c r="AP210" s="7">
        <v>59.95</v>
      </c>
      <c r="AQ210" s="1" t="s">
        <v>53</v>
      </c>
      <c r="AR210" s="1" t="s">
        <v>53</v>
      </c>
      <c r="AS210" s="1" t="s">
        <v>53</v>
      </c>
      <c r="AT210" s="1" t="s">
        <v>53</v>
      </c>
      <c r="AU210" s="1" t="s">
        <v>51</v>
      </c>
      <c r="AV210" s="1" t="s">
        <v>110</v>
      </c>
      <c r="AW210" s="1" t="s">
        <v>105</v>
      </c>
      <c r="AX210" s="1" t="s">
        <v>105</v>
      </c>
      <c r="AY210" s="1" t="s">
        <v>51</v>
      </c>
      <c r="AZ210" s="1" t="s">
        <v>54</v>
      </c>
      <c r="BA210" s="1" t="s">
        <v>1361</v>
      </c>
      <c r="BB210" s="1" t="s">
        <v>51</v>
      </c>
      <c r="BC210" s="1" t="s">
        <v>1362</v>
      </c>
      <c r="BD210" s="1" t="s">
        <v>106</v>
      </c>
      <c r="BE210" s="1" t="s">
        <v>107</v>
      </c>
      <c r="BF210" s="1" t="s">
        <v>108</v>
      </c>
      <c r="BG210" s="1" t="s">
        <v>55</v>
      </c>
      <c r="BH210" s="1" t="s">
        <v>56</v>
      </c>
      <c r="BI210" s="1" t="s">
        <v>51</v>
      </c>
      <c r="BJ210" s="1" t="s">
        <v>109</v>
      </c>
    </row>
    <row r="211" spans="2:62" x14ac:dyDescent="0.3">
      <c r="B211" s="9">
        <f t="shared" si="76"/>
        <v>207</v>
      </c>
      <c r="C211" s="9" t="str">
        <f>AD211</f>
        <v>YVR</v>
      </c>
      <c r="D211" s="9" t="str">
        <f>AC211</f>
        <v>2025-09-25</v>
      </c>
      <c r="E211" s="9" t="str">
        <f>AE211</f>
        <v>01477625785</v>
      </c>
      <c r="F211" s="9" t="str">
        <f>AF211</f>
        <v>PUS250159740</v>
      </c>
      <c r="G211" s="9" t="str">
        <f>AG211</f>
        <v>진경순</v>
      </c>
      <c r="H211" s="2" t="str">
        <f>AO211</f>
        <v>일반(목록배제,Normal-Manifest Exception)</v>
      </c>
      <c r="I211" s="28">
        <f>AP211</f>
        <v>20.99</v>
      </c>
      <c r="J211" s="2" t="str">
        <f>AW211</f>
        <v>KSC GLOBAL TRADING LTD</v>
      </c>
      <c r="K211" s="9">
        <f>AK211</f>
        <v>1</v>
      </c>
      <c r="L211" s="21">
        <f>AL211</f>
        <v>0.5</v>
      </c>
      <c r="M211" s="21">
        <f>AM211</f>
        <v>0.2</v>
      </c>
      <c r="N211" s="21">
        <f>AN211</f>
        <v>0.5</v>
      </c>
      <c r="O211" s="21">
        <f t="shared" si="77"/>
        <v>0.5</v>
      </c>
      <c r="P211" s="9" t="str">
        <f>BA211</f>
        <v>6094373036604</v>
      </c>
      <c r="Q211" s="22">
        <f t="shared" si="78"/>
        <v>6650</v>
      </c>
      <c r="R211" s="27">
        <f>VLOOKUP(H211,MAPPING!$B$3:$D$13,3,0)</f>
        <v>0</v>
      </c>
      <c r="S211" s="26">
        <f t="shared" si="79"/>
        <v>0</v>
      </c>
      <c r="T211" s="27">
        <v>0</v>
      </c>
      <c r="U211" s="27">
        <f>(IF(VLOOKUP(VLOOKUP(AP211,MAPPING!$B$15:$D$20,2,1),MAPPING!$C$15:$E$20,2,0)=7000,0,VLOOKUP(VLOOKUP(AP211,MAPPING!$B$15:$D$20,2,1),MAPPING!$C$15:$E$20,2,0)))</f>
        <v>0</v>
      </c>
      <c r="V211" s="27">
        <f>(K211*VLOOKUP(O211/K211,MAPPING!$B$22:$C$29,2,10))</f>
        <v>0</v>
      </c>
      <c r="W211" s="27">
        <v>0</v>
      </c>
      <c r="X211" s="124">
        <f t="shared" si="80"/>
        <v>0</v>
      </c>
      <c r="Y211" s="122"/>
      <c r="Z211" s="11">
        <f t="shared" si="75"/>
        <v>6650</v>
      </c>
      <c r="AA211" s="95"/>
      <c r="AC211" s="1" t="s">
        <v>1187</v>
      </c>
      <c r="AD211" s="1" t="s">
        <v>96</v>
      </c>
      <c r="AE211" s="1" t="s">
        <v>1188</v>
      </c>
      <c r="AF211" s="1" t="s">
        <v>1363</v>
      </c>
      <c r="AG211" s="1" t="s">
        <v>1364</v>
      </c>
      <c r="AH211" s="1" t="s">
        <v>1365</v>
      </c>
      <c r="AI211" s="1" t="s">
        <v>1366</v>
      </c>
      <c r="AJ211" s="1" t="s">
        <v>51</v>
      </c>
      <c r="AK211" s="6">
        <v>1</v>
      </c>
      <c r="AL211" s="7">
        <v>0.5</v>
      </c>
      <c r="AM211" s="7">
        <v>0.2</v>
      </c>
      <c r="AN211" s="7">
        <v>0.5</v>
      </c>
      <c r="AO211" s="1" t="s">
        <v>58</v>
      </c>
      <c r="AP211" s="7">
        <v>20.99</v>
      </c>
      <c r="AQ211" s="1" t="s">
        <v>53</v>
      </c>
      <c r="AR211" s="1" t="s">
        <v>51</v>
      </c>
      <c r="AS211" s="1" t="s">
        <v>51</v>
      </c>
      <c r="AT211" s="1" t="s">
        <v>51</v>
      </c>
      <c r="AU211" s="1" t="s">
        <v>51</v>
      </c>
      <c r="AV211" s="1" t="s">
        <v>110</v>
      </c>
      <c r="AW211" s="1" t="s">
        <v>105</v>
      </c>
      <c r="AX211" s="1" t="s">
        <v>105</v>
      </c>
      <c r="AY211" s="1" t="s">
        <v>51</v>
      </c>
      <c r="AZ211" s="1" t="s">
        <v>54</v>
      </c>
      <c r="BA211" s="1" t="s">
        <v>1367</v>
      </c>
      <c r="BB211" s="1" t="s">
        <v>51</v>
      </c>
      <c r="BC211" s="1" t="s">
        <v>1368</v>
      </c>
      <c r="BD211" s="1" t="s">
        <v>106</v>
      </c>
      <c r="BE211" s="1" t="s">
        <v>107</v>
      </c>
      <c r="BF211" s="1" t="s">
        <v>108</v>
      </c>
      <c r="BG211" s="1" t="s">
        <v>55</v>
      </c>
      <c r="BH211" s="1" t="s">
        <v>56</v>
      </c>
      <c r="BI211" s="1" t="s">
        <v>51</v>
      </c>
      <c r="BJ211" s="1" t="s">
        <v>109</v>
      </c>
    </row>
    <row r="212" spans="2:62" x14ac:dyDescent="0.3">
      <c r="B212" s="9">
        <f t="shared" si="76"/>
        <v>208</v>
      </c>
      <c r="C212" s="9" t="str">
        <f>AD212</f>
        <v>YVR</v>
      </c>
      <c r="D212" s="9" t="str">
        <f>AC212</f>
        <v>2025-09-25</v>
      </c>
      <c r="E212" s="9" t="str">
        <f>AE212</f>
        <v>01477625785</v>
      </c>
      <c r="F212" s="9" t="str">
        <f>AF212</f>
        <v>PUS250159709</v>
      </c>
      <c r="G212" s="9" t="str">
        <f>AG212</f>
        <v>남경미</v>
      </c>
      <c r="H212" s="2" t="str">
        <f>AO212</f>
        <v>일반(목록배제,Normal-Manifest Exception)</v>
      </c>
      <c r="I212" s="28">
        <f>AP212</f>
        <v>83.96</v>
      </c>
      <c r="J212" s="2" t="str">
        <f>AW212</f>
        <v>KSC GLOBAL TRADING LTD</v>
      </c>
      <c r="K212" s="9">
        <f>AK212</f>
        <v>1</v>
      </c>
      <c r="L212" s="21">
        <f>AL212</f>
        <v>1</v>
      </c>
      <c r="M212" s="21">
        <f>AM212</f>
        <v>0.2</v>
      </c>
      <c r="N212" s="21">
        <f>AN212</f>
        <v>1</v>
      </c>
      <c r="O212" s="21">
        <f t="shared" si="77"/>
        <v>1</v>
      </c>
      <c r="P212" s="9" t="str">
        <f>BA212</f>
        <v>6094373036573</v>
      </c>
      <c r="Q212" s="22">
        <f t="shared" si="78"/>
        <v>8650</v>
      </c>
      <c r="R212" s="27">
        <f>VLOOKUP(H212,MAPPING!$B$3:$D$13,3,0)</f>
        <v>0</v>
      </c>
      <c r="S212" s="26">
        <f t="shared" si="79"/>
        <v>0</v>
      </c>
      <c r="T212" s="27">
        <v>0</v>
      </c>
      <c r="U212" s="27">
        <f>(IF(VLOOKUP(VLOOKUP(AP212,MAPPING!$B$15:$D$20,2,1),MAPPING!$C$15:$E$20,2,0)=7000,0,VLOOKUP(VLOOKUP(AP212,MAPPING!$B$15:$D$20,2,1),MAPPING!$C$15:$E$20,2,0)))</f>
        <v>0</v>
      </c>
      <c r="V212" s="27">
        <f>(K212*VLOOKUP(O212/K212,MAPPING!$B$22:$C$29,2,10))</f>
        <v>0</v>
      </c>
      <c r="W212" s="27">
        <v>0</v>
      </c>
      <c r="X212" s="124">
        <f t="shared" si="80"/>
        <v>0</v>
      </c>
      <c r="Y212" s="122"/>
      <c r="Z212" s="11">
        <f t="shared" si="75"/>
        <v>8650</v>
      </c>
      <c r="AA212" s="95"/>
      <c r="AC212" s="1" t="s">
        <v>1187</v>
      </c>
      <c r="AD212" s="1" t="s">
        <v>96</v>
      </c>
      <c r="AE212" s="1" t="s">
        <v>1188</v>
      </c>
      <c r="AF212" s="1" t="s">
        <v>1369</v>
      </c>
      <c r="AG212" s="1" t="s">
        <v>1370</v>
      </c>
      <c r="AH212" s="1" t="s">
        <v>1371</v>
      </c>
      <c r="AI212" s="1" t="s">
        <v>1372</v>
      </c>
      <c r="AJ212" s="1" t="s">
        <v>51</v>
      </c>
      <c r="AK212" s="6">
        <v>1</v>
      </c>
      <c r="AL212" s="7">
        <v>1</v>
      </c>
      <c r="AM212" s="7">
        <v>0.2</v>
      </c>
      <c r="AN212" s="7">
        <v>1</v>
      </c>
      <c r="AO212" s="1" t="s">
        <v>58</v>
      </c>
      <c r="AP212" s="7">
        <v>83.96</v>
      </c>
      <c r="AQ212" s="1" t="s">
        <v>53</v>
      </c>
      <c r="AR212" s="1" t="s">
        <v>53</v>
      </c>
      <c r="AS212" s="1" t="s">
        <v>53</v>
      </c>
      <c r="AT212" s="1" t="s">
        <v>53</v>
      </c>
      <c r="AU212" s="1" t="s">
        <v>51</v>
      </c>
      <c r="AV212" s="1" t="s">
        <v>110</v>
      </c>
      <c r="AW212" s="1" t="s">
        <v>105</v>
      </c>
      <c r="AX212" s="1" t="s">
        <v>105</v>
      </c>
      <c r="AY212" s="1" t="s">
        <v>51</v>
      </c>
      <c r="AZ212" s="1" t="s">
        <v>54</v>
      </c>
      <c r="BA212" s="1" t="s">
        <v>1373</v>
      </c>
      <c r="BB212" s="1" t="s">
        <v>51</v>
      </c>
      <c r="BC212" s="1" t="s">
        <v>1374</v>
      </c>
      <c r="BD212" s="1" t="s">
        <v>106</v>
      </c>
      <c r="BE212" s="1" t="s">
        <v>107</v>
      </c>
      <c r="BF212" s="1" t="s">
        <v>108</v>
      </c>
      <c r="BG212" s="1" t="s">
        <v>55</v>
      </c>
      <c r="BH212" s="1" t="s">
        <v>56</v>
      </c>
      <c r="BI212" s="1" t="s">
        <v>51</v>
      </c>
      <c r="BJ212" s="1" t="s">
        <v>109</v>
      </c>
    </row>
    <row r="213" spans="2:62" x14ac:dyDescent="0.3">
      <c r="B213" s="9">
        <f t="shared" si="76"/>
        <v>209</v>
      </c>
      <c r="C213" s="9" t="str">
        <f>AD213</f>
        <v>YVR</v>
      </c>
      <c r="D213" s="9" t="str">
        <f>AC213</f>
        <v>2025-09-25</v>
      </c>
      <c r="E213" s="9" t="str">
        <f>AE213</f>
        <v>01477625785</v>
      </c>
      <c r="F213" s="9" t="str">
        <f>AF213</f>
        <v>PUS250159736</v>
      </c>
      <c r="G213" s="9" t="str">
        <f>AG213</f>
        <v>정여솔</v>
      </c>
      <c r="H213" s="2" t="str">
        <f>AO213</f>
        <v>일반(목록배제,Normal-Manifest Exception)</v>
      </c>
      <c r="I213" s="28">
        <f>AP213</f>
        <v>23.94</v>
      </c>
      <c r="J213" s="2" t="str">
        <f>AW213</f>
        <v>KSC GLOBAL TRADING LTD</v>
      </c>
      <c r="K213" s="9">
        <f>AK213</f>
        <v>1</v>
      </c>
      <c r="L213" s="21">
        <f>AL213</f>
        <v>1.9</v>
      </c>
      <c r="M213" s="21">
        <f>AM213</f>
        <v>0.2</v>
      </c>
      <c r="N213" s="21">
        <f>AN213</f>
        <v>1.9</v>
      </c>
      <c r="O213" s="21">
        <f t="shared" si="77"/>
        <v>2</v>
      </c>
      <c r="P213" s="9" t="str">
        <f>BA213</f>
        <v>6094373036600</v>
      </c>
      <c r="Q213" s="22">
        <f t="shared" si="78"/>
        <v>12650</v>
      </c>
      <c r="R213" s="27">
        <f>VLOOKUP(H213,MAPPING!$B$3:$D$13,3,0)</f>
        <v>0</v>
      </c>
      <c r="S213" s="26">
        <f t="shared" si="79"/>
        <v>0</v>
      </c>
      <c r="T213" s="27">
        <v>0</v>
      </c>
      <c r="U213" s="27">
        <f>(IF(VLOOKUP(VLOOKUP(AP213,MAPPING!$B$15:$D$20,2,1),MAPPING!$C$15:$E$20,2,0)=7000,0,VLOOKUP(VLOOKUP(AP213,MAPPING!$B$15:$D$20,2,1),MAPPING!$C$15:$E$20,2,0)))</f>
        <v>0</v>
      </c>
      <c r="V213" s="27">
        <f>(K213*VLOOKUP(O213/K213,MAPPING!$B$22:$C$29,2,10))</f>
        <v>0</v>
      </c>
      <c r="W213" s="27">
        <v>0</v>
      </c>
      <c r="X213" s="124">
        <f t="shared" si="80"/>
        <v>0</v>
      </c>
      <c r="Y213" s="122"/>
      <c r="Z213" s="11">
        <f t="shared" si="75"/>
        <v>12650</v>
      </c>
      <c r="AA213" s="95"/>
      <c r="AC213" s="1" t="s">
        <v>1187</v>
      </c>
      <c r="AD213" s="1" t="s">
        <v>96</v>
      </c>
      <c r="AE213" s="1" t="s">
        <v>1188</v>
      </c>
      <c r="AF213" s="1" t="s">
        <v>1375</v>
      </c>
      <c r="AG213" s="1" t="s">
        <v>1376</v>
      </c>
      <c r="AH213" s="1" t="s">
        <v>1377</v>
      </c>
      <c r="AI213" s="1" t="s">
        <v>1378</v>
      </c>
      <c r="AJ213" s="1" t="s">
        <v>51</v>
      </c>
      <c r="AK213" s="6">
        <v>1</v>
      </c>
      <c r="AL213" s="7">
        <v>1.9</v>
      </c>
      <c r="AM213" s="7">
        <v>0.2</v>
      </c>
      <c r="AN213" s="7">
        <v>1.9</v>
      </c>
      <c r="AO213" s="1" t="s">
        <v>58</v>
      </c>
      <c r="AP213" s="7">
        <v>23.94</v>
      </c>
      <c r="AQ213" s="1" t="s">
        <v>53</v>
      </c>
      <c r="AR213" s="1" t="s">
        <v>53</v>
      </c>
      <c r="AS213" s="1" t="s">
        <v>53</v>
      </c>
      <c r="AT213" s="1" t="s">
        <v>53</v>
      </c>
      <c r="AU213" s="1" t="s">
        <v>51</v>
      </c>
      <c r="AV213" s="1" t="s">
        <v>110</v>
      </c>
      <c r="AW213" s="1" t="s">
        <v>105</v>
      </c>
      <c r="AX213" s="1" t="s">
        <v>105</v>
      </c>
      <c r="AY213" s="1" t="s">
        <v>51</v>
      </c>
      <c r="AZ213" s="1" t="s">
        <v>54</v>
      </c>
      <c r="BA213" s="1" t="s">
        <v>1379</v>
      </c>
      <c r="BB213" s="1" t="s">
        <v>51</v>
      </c>
      <c r="BC213" s="1" t="s">
        <v>1380</v>
      </c>
      <c r="BD213" s="1" t="s">
        <v>106</v>
      </c>
      <c r="BE213" s="1" t="s">
        <v>107</v>
      </c>
      <c r="BF213" s="1" t="s">
        <v>108</v>
      </c>
      <c r="BG213" s="1" t="s">
        <v>55</v>
      </c>
      <c r="BH213" s="1" t="s">
        <v>56</v>
      </c>
      <c r="BI213" s="1" t="s">
        <v>51</v>
      </c>
      <c r="BJ213" s="1" t="s">
        <v>109</v>
      </c>
    </row>
    <row r="214" spans="2:62" x14ac:dyDescent="0.3">
      <c r="B214" s="9">
        <f t="shared" si="76"/>
        <v>210</v>
      </c>
      <c r="C214" s="9" t="str">
        <f>AD214</f>
        <v>YVR</v>
      </c>
      <c r="D214" s="9" t="str">
        <f>AC214</f>
        <v>2025-09-25</v>
      </c>
      <c r="E214" s="9" t="str">
        <f>AE214</f>
        <v>01477625785</v>
      </c>
      <c r="F214" s="9" t="str">
        <f>AF214</f>
        <v>PUS250159728</v>
      </c>
      <c r="G214" s="9" t="str">
        <f>AG214</f>
        <v>유상부</v>
      </c>
      <c r="H214" s="2" t="str">
        <f>AO214</f>
        <v>일반(목록배제,Normal-Manifest Exception)</v>
      </c>
      <c r="I214" s="28">
        <f>AP214</f>
        <v>61.98</v>
      </c>
      <c r="J214" s="2" t="str">
        <f>AW214</f>
        <v>KSC GLOBAL TRADING LTD</v>
      </c>
      <c r="K214" s="9">
        <f>AK214</f>
        <v>1</v>
      </c>
      <c r="L214" s="21">
        <f>AL214</f>
        <v>0.5</v>
      </c>
      <c r="M214" s="21">
        <f>AM214</f>
        <v>0.2</v>
      </c>
      <c r="N214" s="21">
        <f>AN214</f>
        <v>0.5</v>
      </c>
      <c r="O214" s="21">
        <f t="shared" si="77"/>
        <v>0.5</v>
      </c>
      <c r="P214" s="9" t="str">
        <f>BA214</f>
        <v>6094373036592</v>
      </c>
      <c r="Q214" s="22">
        <f t="shared" si="78"/>
        <v>6650</v>
      </c>
      <c r="R214" s="27">
        <f>VLOOKUP(H214,MAPPING!$B$3:$D$13,3,0)</f>
        <v>0</v>
      </c>
      <c r="S214" s="26">
        <f t="shared" si="79"/>
        <v>0</v>
      </c>
      <c r="T214" s="27">
        <v>0</v>
      </c>
      <c r="U214" s="27">
        <f>(IF(VLOOKUP(VLOOKUP(AP214,MAPPING!$B$15:$D$20,2,1),MAPPING!$C$15:$E$20,2,0)=7000,0,VLOOKUP(VLOOKUP(AP214,MAPPING!$B$15:$D$20,2,1),MAPPING!$C$15:$E$20,2,0)))</f>
        <v>0</v>
      </c>
      <c r="V214" s="27">
        <f>(K214*VLOOKUP(O214/K214,MAPPING!$B$22:$C$29,2,10))</f>
        <v>0</v>
      </c>
      <c r="W214" s="27">
        <v>0</v>
      </c>
      <c r="X214" s="124">
        <f t="shared" si="80"/>
        <v>0</v>
      </c>
      <c r="Y214" s="122"/>
      <c r="Z214" s="11">
        <f t="shared" si="75"/>
        <v>6650</v>
      </c>
      <c r="AA214" s="95"/>
      <c r="AC214" s="1" t="s">
        <v>1187</v>
      </c>
      <c r="AD214" s="1" t="s">
        <v>96</v>
      </c>
      <c r="AE214" s="1" t="s">
        <v>1188</v>
      </c>
      <c r="AF214" s="1" t="s">
        <v>1381</v>
      </c>
      <c r="AG214" s="1" t="s">
        <v>1382</v>
      </c>
      <c r="AH214" s="1" t="s">
        <v>1383</v>
      </c>
      <c r="AI214" s="1" t="s">
        <v>578</v>
      </c>
      <c r="AJ214" s="1" t="s">
        <v>51</v>
      </c>
      <c r="AK214" s="6">
        <v>1</v>
      </c>
      <c r="AL214" s="7">
        <v>0.5</v>
      </c>
      <c r="AM214" s="7">
        <v>0.2</v>
      </c>
      <c r="AN214" s="7">
        <v>0.5</v>
      </c>
      <c r="AO214" s="1" t="s">
        <v>58</v>
      </c>
      <c r="AP214" s="7">
        <v>61.98</v>
      </c>
      <c r="AQ214" s="1" t="s">
        <v>53</v>
      </c>
      <c r="AR214" s="1" t="s">
        <v>53</v>
      </c>
      <c r="AS214" s="1" t="s">
        <v>53</v>
      </c>
      <c r="AT214" s="1" t="s">
        <v>53</v>
      </c>
      <c r="AU214" s="1" t="s">
        <v>51</v>
      </c>
      <c r="AV214" s="1" t="s">
        <v>110</v>
      </c>
      <c r="AW214" s="1" t="s">
        <v>105</v>
      </c>
      <c r="AX214" s="1" t="s">
        <v>105</v>
      </c>
      <c r="AY214" s="1" t="s">
        <v>51</v>
      </c>
      <c r="AZ214" s="1" t="s">
        <v>54</v>
      </c>
      <c r="BA214" s="1" t="s">
        <v>1384</v>
      </c>
      <c r="BB214" s="1" t="s">
        <v>51</v>
      </c>
      <c r="BC214" s="1" t="s">
        <v>1385</v>
      </c>
      <c r="BD214" s="1" t="s">
        <v>106</v>
      </c>
      <c r="BE214" s="1" t="s">
        <v>107</v>
      </c>
      <c r="BF214" s="1" t="s">
        <v>108</v>
      </c>
      <c r="BG214" s="1" t="s">
        <v>55</v>
      </c>
      <c r="BH214" s="1" t="s">
        <v>56</v>
      </c>
      <c r="BI214" s="1" t="s">
        <v>51</v>
      </c>
      <c r="BJ214" s="1" t="s">
        <v>109</v>
      </c>
    </row>
    <row r="215" spans="2:62" x14ac:dyDescent="0.3">
      <c r="B215" s="9">
        <f t="shared" si="76"/>
        <v>211</v>
      </c>
      <c r="C215" s="9" t="str">
        <f>AD215</f>
        <v>YVR</v>
      </c>
      <c r="D215" s="9" t="str">
        <f>AC215</f>
        <v>2025-09-25</v>
      </c>
      <c r="E215" s="9" t="str">
        <f>AE215</f>
        <v>01477625785</v>
      </c>
      <c r="F215" s="9" t="str">
        <f>AF215</f>
        <v>PUS250159748</v>
      </c>
      <c r="G215" s="9" t="str">
        <f>AG215</f>
        <v>김순자</v>
      </c>
      <c r="H215" s="2" t="str">
        <f>AO215</f>
        <v>일반(목록배제,Normal-Manifest Exception)</v>
      </c>
      <c r="I215" s="28">
        <f>AP215</f>
        <v>39.979999999999997</v>
      </c>
      <c r="J215" s="2" t="str">
        <f>AW215</f>
        <v>KSC GLOBAL TRADING LTD</v>
      </c>
      <c r="K215" s="9">
        <f>AK215</f>
        <v>1</v>
      </c>
      <c r="L215" s="21">
        <f>AL215</f>
        <v>0.5</v>
      </c>
      <c r="M215" s="21">
        <f>AM215</f>
        <v>0.2</v>
      </c>
      <c r="N215" s="21">
        <f>AN215</f>
        <v>0.5</v>
      </c>
      <c r="O215" s="21">
        <f t="shared" si="77"/>
        <v>0.5</v>
      </c>
      <c r="P215" s="9" t="str">
        <f>BA215</f>
        <v>6094373036612</v>
      </c>
      <c r="Q215" s="22">
        <f t="shared" si="78"/>
        <v>6650</v>
      </c>
      <c r="R215" s="27">
        <f>VLOOKUP(H215,MAPPING!$B$3:$D$13,3,0)</f>
        <v>0</v>
      </c>
      <c r="S215" s="26">
        <f t="shared" si="79"/>
        <v>0</v>
      </c>
      <c r="T215" s="27">
        <v>0</v>
      </c>
      <c r="U215" s="27">
        <f>(IF(VLOOKUP(VLOOKUP(AP215,MAPPING!$B$15:$D$20,2,1),MAPPING!$C$15:$E$20,2,0)=7000,0,VLOOKUP(VLOOKUP(AP215,MAPPING!$B$15:$D$20,2,1),MAPPING!$C$15:$E$20,2,0)))</f>
        <v>0</v>
      </c>
      <c r="V215" s="27">
        <f>(K215*VLOOKUP(O215/K215,MAPPING!$B$22:$C$29,2,10))</f>
        <v>0</v>
      </c>
      <c r="W215" s="27">
        <v>0</v>
      </c>
      <c r="X215" s="124">
        <f t="shared" si="80"/>
        <v>0</v>
      </c>
      <c r="Y215" s="122"/>
      <c r="Z215" s="11">
        <f t="shared" si="75"/>
        <v>6650</v>
      </c>
      <c r="AA215" s="95"/>
      <c r="AC215" s="1" t="s">
        <v>1187</v>
      </c>
      <c r="AD215" s="1" t="s">
        <v>96</v>
      </c>
      <c r="AE215" s="1" t="s">
        <v>1188</v>
      </c>
      <c r="AF215" s="1" t="s">
        <v>1386</v>
      </c>
      <c r="AG215" s="1" t="s">
        <v>1387</v>
      </c>
      <c r="AH215" s="1" t="s">
        <v>1388</v>
      </c>
      <c r="AI215" s="1" t="s">
        <v>1389</v>
      </c>
      <c r="AJ215" s="1" t="s">
        <v>51</v>
      </c>
      <c r="AK215" s="6">
        <v>1</v>
      </c>
      <c r="AL215" s="7">
        <v>0.5</v>
      </c>
      <c r="AM215" s="7">
        <v>0.2</v>
      </c>
      <c r="AN215" s="7">
        <v>0.5</v>
      </c>
      <c r="AO215" s="1" t="s">
        <v>58</v>
      </c>
      <c r="AP215" s="7">
        <v>39.979999999999997</v>
      </c>
      <c r="AQ215" s="1" t="s">
        <v>53</v>
      </c>
      <c r="AR215" s="1" t="s">
        <v>53</v>
      </c>
      <c r="AS215" s="1" t="s">
        <v>53</v>
      </c>
      <c r="AT215" s="1" t="s">
        <v>53</v>
      </c>
      <c r="AU215" s="1" t="s">
        <v>51</v>
      </c>
      <c r="AV215" s="1" t="s">
        <v>110</v>
      </c>
      <c r="AW215" s="1" t="s">
        <v>105</v>
      </c>
      <c r="AX215" s="1" t="s">
        <v>105</v>
      </c>
      <c r="AY215" s="1" t="s">
        <v>51</v>
      </c>
      <c r="AZ215" s="1" t="s">
        <v>54</v>
      </c>
      <c r="BA215" s="1" t="s">
        <v>1390</v>
      </c>
      <c r="BB215" s="1" t="s">
        <v>51</v>
      </c>
      <c r="BC215" s="1" t="s">
        <v>1391</v>
      </c>
      <c r="BD215" s="1" t="s">
        <v>106</v>
      </c>
      <c r="BE215" s="1" t="s">
        <v>107</v>
      </c>
      <c r="BF215" s="1" t="s">
        <v>108</v>
      </c>
      <c r="BG215" s="1" t="s">
        <v>55</v>
      </c>
      <c r="BH215" s="1" t="s">
        <v>56</v>
      </c>
      <c r="BI215" s="1" t="s">
        <v>51</v>
      </c>
      <c r="BJ215" s="1" t="s">
        <v>109</v>
      </c>
    </row>
    <row r="216" spans="2:62" x14ac:dyDescent="0.3">
      <c r="B216" s="9">
        <f t="shared" si="76"/>
        <v>212</v>
      </c>
      <c r="C216" s="9" t="str">
        <f>AD216</f>
        <v>YVR</v>
      </c>
      <c r="D216" s="9" t="str">
        <f>AC216</f>
        <v>2025-09-25</v>
      </c>
      <c r="E216" s="9" t="str">
        <f>AE216</f>
        <v>01477625785</v>
      </c>
      <c r="F216" s="9" t="str">
        <f>AF216</f>
        <v>PUS250159735</v>
      </c>
      <c r="G216" s="9" t="str">
        <f>AG216</f>
        <v>정동혁</v>
      </c>
      <c r="H216" s="2" t="str">
        <f>AO216</f>
        <v>일반(목록배제,Normal-Manifest Exception)</v>
      </c>
      <c r="I216" s="28">
        <f>AP216</f>
        <v>35.97</v>
      </c>
      <c r="J216" s="2" t="str">
        <f>AW216</f>
        <v>KSC GLOBAL TRADING LTD</v>
      </c>
      <c r="K216" s="9">
        <f>AK216</f>
        <v>1</v>
      </c>
      <c r="L216" s="21">
        <f>AL216</f>
        <v>0.5</v>
      </c>
      <c r="M216" s="21">
        <f>AM216</f>
        <v>0.2</v>
      </c>
      <c r="N216" s="21">
        <f>AN216</f>
        <v>0.5</v>
      </c>
      <c r="O216" s="21">
        <f t="shared" si="77"/>
        <v>0.5</v>
      </c>
      <c r="P216" s="9" t="str">
        <f>BA216</f>
        <v>6094373036599</v>
      </c>
      <c r="Q216" s="22">
        <f t="shared" si="78"/>
        <v>6650</v>
      </c>
      <c r="R216" s="27">
        <f>VLOOKUP(H216,MAPPING!$B$3:$D$13,3,0)</f>
        <v>0</v>
      </c>
      <c r="S216" s="26">
        <f t="shared" si="79"/>
        <v>0</v>
      </c>
      <c r="T216" s="27">
        <v>0</v>
      </c>
      <c r="U216" s="27">
        <f>(IF(VLOOKUP(VLOOKUP(AP216,MAPPING!$B$15:$D$20,2,1),MAPPING!$C$15:$E$20,2,0)=7000,0,VLOOKUP(VLOOKUP(AP216,MAPPING!$B$15:$D$20,2,1),MAPPING!$C$15:$E$20,2,0)))</f>
        <v>0</v>
      </c>
      <c r="V216" s="27">
        <f>(K216*VLOOKUP(O216/K216,MAPPING!$B$22:$C$29,2,10))</f>
        <v>0</v>
      </c>
      <c r="W216" s="27">
        <v>0</v>
      </c>
      <c r="X216" s="124">
        <f t="shared" si="80"/>
        <v>0</v>
      </c>
      <c r="Y216" s="122"/>
      <c r="Z216" s="11">
        <f t="shared" si="75"/>
        <v>6650</v>
      </c>
      <c r="AA216" s="95"/>
      <c r="AC216" s="1" t="s">
        <v>1187</v>
      </c>
      <c r="AD216" s="1" t="s">
        <v>96</v>
      </c>
      <c r="AE216" s="1" t="s">
        <v>1188</v>
      </c>
      <c r="AF216" s="1" t="s">
        <v>1392</v>
      </c>
      <c r="AG216" s="1" t="s">
        <v>1393</v>
      </c>
      <c r="AH216" s="1" t="s">
        <v>1394</v>
      </c>
      <c r="AI216" s="1" t="s">
        <v>1395</v>
      </c>
      <c r="AJ216" s="1" t="s">
        <v>51</v>
      </c>
      <c r="AK216" s="6">
        <v>1</v>
      </c>
      <c r="AL216" s="7">
        <v>0.5</v>
      </c>
      <c r="AM216" s="7">
        <v>0.2</v>
      </c>
      <c r="AN216" s="7">
        <v>0.5</v>
      </c>
      <c r="AO216" s="1" t="s">
        <v>58</v>
      </c>
      <c r="AP216" s="7">
        <v>35.97</v>
      </c>
      <c r="AQ216" s="1" t="s">
        <v>53</v>
      </c>
      <c r="AR216" s="1" t="s">
        <v>53</v>
      </c>
      <c r="AS216" s="1" t="s">
        <v>53</v>
      </c>
      <c r="AT216" s="1" t="s">
        <v>53</v>
      </c>
      <c r="AU216" s="1" t="s">
        <v>51</v>
      </c>
      <c r="AV216" s="1" t="s">
        <v>110</v>
      </c>
      <c r="AW216" s="1" t="s">
        <v>105</v>
      </c>
      <c r="AX216" s="1" t="s">
        <v>105</v>
      </c>
      <c r="AY216" s="1" t="s">
        <v>51</v>
      </c>
      <c r="AZ216" s="1" t="s">
        <v>54</v>
      </c>
      <c r="BA216" s="1" t="s">
        <v>1396</v>
      </c>
      <c r="BB216" s="1" t="s">
        <v>51</v>
      </c>
      <c r="BC216" s="1" t="s">
        <v>1397</v>
      </c>
      <c r="BD216" s="1" t="s">
        <v>106</v>
      </c>
      <c r="BE216" s="1" t="s">
        <v>107</v>
      </c>
      <c r="BF216" s="1" t="s">
        <v>108</v>
      </c>
      <c r="BG216" s="1" t="s">
        <v>55</v>
      </c>
      <c r="BH216" s="1" t="s">
        <v>56</v>
      </c>
      <c r="BI216" s="1" t="s">
        <v>51</v>
      </c>
      <c r="BJ216" s="1" t="s">
        <v>109</v>
      </c>
    </row>
    <row r="217" spans="2:62" x14ac:dyDescent="0.3">
      <c r="B217" s="9">
        <f t="shared" si="76"/>
        <v>213</v>
      </c>
      <c r="C217" s="9" t="str">
        <f>AD217</f>
        <v>YVR</v>
      </c>
      <c r="D217" s="9" t="str">
        <f>AC217</f>
        <v>2025-09-25</v>
      </c>
      <c r="E217" s="9" t="str">
        <f>AE217</f>
        <v>01477625785</v>
      </c>
      <c r="F217" s="9" t="str">
        <f>AF217</f>
        <v>PUS250159737</v>
      </c>
      <c r="G217" s="9" t="str">
        <f>AG217</f>
        <v>정제인</v>
      </c>
      <c r="H217" s="2" t="str">
        <f>AO217</f>
        <v>일반(목록배제,Normal-Manifest Exception)</v>
      </c>
      <c r="I217" s="28">
        <f>AP217</f>
        <v>20.99</v>
      </c>
      <c r="J217" s="2" t="str">
        <f>AW217</f>
        <v>KSC GLOBAL TRADING LTD</v>
      </c>
      <c r="K217" s="9">
        <f>AK217</f>
        <v>1</v>
      </c>
      <c r="L217" s="21">
        <f>AL217</f>
        <v>0.5</v>
      </c>
      <c r="M217" s="21">
        <f>AM217</f>
        <v>0.2</v>
      </c>
      <c r="N217" s="21">
        <f>AN217</f>
        <v>0.5</v>
      </c>
      <c r="O217" s="21">
        <f t="shared" si="77"/>
        <v>0.5</v>
      </c>
      <c r="P217" s="9" t="str">
        <f>BA217</f>
        <v>6094373036601</v>
      </c>
      <c r="Q217" s="22">
        <f t="shared" si="78"/>
        <v>6650</v>
      </c>
      <c r="R217" s="27">
        <f>VLOOKUP(H217,MAPPING!$B$3:$D$13,3,0)</f>
        <v>0</v>
      </c>
      <c r="S217" s="26">
        <f t="shared" si="79"/>
        <v>0</v>
      </c>
      <c r="T217" s="27">
        <v>0</v>
      </c>
      <c r="U217" s="27">
        <f>(IF(VLOOKUP(VLOOKUP(AP217,MAPPING!$B$15:$D$20,2,1),MAPPING!$C$15:$E$20,2,0)=7000,0,VLOOKUP(VLOOKUP(AP217,MAPPING!$B$15:$D$20,2,1),MAPPING!$C$15:$E$20,2,0)))</f>
        <v>0</v>
      </c>
      <c r="V217" s="27">
        <f>(K217*VLOOKUP(O217/K217,MAPPING!$B$22:$C$29,2,10))</f>
        <v>0</v>
      </c>
      <c r="W217" s="27">
        <v>0</v>
      </c>
      <c r="X217" s="124">
        <f t="shared" si="80"/>
        <v>0</v>
      </c>
      <c r="Y217" s="122"/>
      <c r="Z217" s="11">
        <f t="shared" si="75"/>
        <v>6650</v>
      </c>
      <c r="AA217" s="95"/>
      <c r="AC217" s="1" t="s">
        <v>1187</v>
      </c>
      <c r="AD217" s="1" t="s">
        <v>96</v>
      </c>
      <c r="AE217" s="1" t="s">
        <v>1188</v>
      </c>
      <c r="AF217" s="1" t="s">
        <v>1398</v>
      </c>
      <c r="AG217" s="1" t="s">
        <v>1399</v>
      </c>
      <c r="AH217" s="1" t="s">
        <v>1400</v>
      </c>
      <c r="AI217" s="1" t="s">
        <v>1401</v>
      </c>
      <c r="AJ217" s="1" t="s">
        <v>51</v>
      </c>
      <c r="AK217" s="6">
        <v>1</v>
      </c>
      <c r="AL217" s="7">
        <v>0.5</v>
      </c>
      <c r="AM217" s="7">
        <v>0.2</v>
      </c>
      <c r="AN217" s="7">
        <v>0.5</v>
      </c>
      <c r="AO217" s="1" t="s">
        <v>58</v>
      </c>
      <c r="AP217" s="7">
        <v>20.99</v>
      </c>
      <c r="AQ217" s="1" t="s">
        <v>53</v>
      </c>
      <c r="AR217" s="1" t="s">
        <v>53</v>
      </c>
      <c r="AS217" s="1" t="s">
        <v>53</v>
      </c>
      <c r="AT217" s="1" t="s">
        <v>53</v>
      </c>
      <c r="AU217" s="1" t="s">
        <v>51</v>
      </c>
      <c r="AV217" s="1" t="s">
        <v>110</v>
      </c>
      <c r="AW217" s="1" t="s">
        <v>105</v>
      </c>
      <c r="AX217" s="1" t="s">
        <v>105</v>
      </c>
      <c r="AY217" s="1" t="s">
        <v>51</v>
      </c>
      <c r="AZ217" s="1" t="s">
        <v>54</v>
      </c>
      <c r="BA217" s="1" t="s">
        <v>1402</v>
      </c>
      <c r="BB217" s="1" t="s">
        <v>51</v>
      </c>
      <c r="BC217" s="1" t="s">
        <v>1403</v>
      </c>
      <c r="BD217" s="1" t="s">
        <v>106</v>
      </c>
      <c r="BE217" s="1" t="s">
        <v>107</v>
      </c>
      <c r="BF217" s="1" t="s">
        <v>108</v>
      </c>
      <c r="BG217" s="1" t="s">
        <v>55</v>
      </c>
      <c r="BH217" s="1" t="s">
        <v>56</v>
      </c>
      <c r="BI217" s="1" t="s">
        <v>51</v>
      </c>
      <c r="BJ217" s="1" t="s">
        <v>109</v>
      </c>
    </row>
    <row r="218" spans="2:62" x14ac:dyDescent="0.3">
      <c r="B218" s="9">
        <f t="shared" si="76"/>
        <v>214</v>
      </c>
      <c r="C218" s="9" t="str">
        <f>AD218</f>
        <v>YVR</v>
      </c>
      <c r="D218" s="9" t="str">
        <f>AC218</f>
        <v>2025-09-25</v>
      </c>
      <c r="E218" s="9" t="str">
        <f>AE218</f>
        <v>01477625785</v>
      </c>
      <c r="F218" s="9" t="str">
        <f>AF218</f>
        <v>PUS250159733</v>
      </c>
      <c r="G218" s="9" t="str">
        <f>AG218</f>
        <v>장윤서</v>
      </c>
      <c r="H218" s="2" t="str">
        <f>AO218</f>
        <v>일반(목록배제,Normal-Manifest Exception)</v>
      </c>
      <c r="I218" s="28">
        <f>AP218</f>
        <v>20.99</v>
      </c>
      <c r="J218" s="2" t="str">
        <f>AW218</f>
        <v>KSC GLOBAL TRADING LTD</v>
      </c>
      <c r="K218" s="9">
        <f>AK218</f>
        <v>1</v>
      </c>
      <c r="L218" s="21">
        <f>AL218</f>
        <v>0.5</v>
      </c>
      <c r="M218" s="21">
        <f>AM218</f>
        <v>0.2</v>
      </c>
      <c r="N218" s="21">
        <f>AN218</f>
        <v>0.5</v>
      </c>
      <c r="O218" s="21">
        <f t="shared" si="77"/>
        <v>0.5</v>
      </c>
      <c r="P218" s="9" t="str">
        <f>BA218</f>
        <v>6094373036597</v>
      </c>
      <c r="Q218" s="22">
        <f t="shared" si="78"/>
        <v>6650</v>
      </c>
      <c r="R218" s="27">
        <f>VLOOKUP(H218,MAPPING!$B$3:$D$13,3,0)</f>
        <v>0</v>
      </c>
      <c r="S218" s="26">
        <f t="shared" si="79"/>
        <v>0</v>
      </c>
      <c r="T218" s="27">
        <v>0</v>
      </c>
      <c r="U218" s="27">
        <f>(IF(VLOOKUP(VLOOKUP(AP218,MAPPING!$B$15:$D$20,2,1),MAPPING!$C$15:$E$20,2,0)=7000,0,VLOOKUP(VLOOKUP(AP218,MAPPING!$B$15:$D$20,2,1),MAPPING!$C$15:$E$20,2,0)))</f>
        <v>0</v>
      </c>
      <c r="V218" s="27">
        <f>(K218*VLOOKUP(O218/K218,MAPPING!$B$22:$C$29,2,10))</f>
        <v>0</v>
      </c>
      <c r="W218" s="27">
        <v>0</v>
      </c>
      <c r="X218" s="124">
        <f t="shared" si="80"/>
        <v>0</v>
      </c>
      <c r="Y218" s="122"/>
      <c r="Z218" s="11">
        <f t="shared" si="75"/>
        <v>6650</v>
      </c>
      <c r="AA218" s="95"/>
      <c r="AC218" s="1" t="s">
        <v>1187</v>
      </c>
      <c r="AD218" s="1" t="s">
        <v>96</v>
      </c>
      <c r="AE218" s="1" t="s">
        <v>1188</v>
      </c>
      <c r="AF218" s="1" t="s">
        <v>1404</v>
      </c>
      <c r="AG218" s="1" t="s">
        <v>1405</v>
      </c>
      <c r="AH218" s="1" t="s">
        <v>1406</v>
      </c>
      <c r="AI218" s="1" t="s">
        <v>1407</v>
      </c>
      <c r="AJ218" s="1" t="s">
        <v>51</v>
      </c>
      <c r="AK218" s="6">
        <v>1</v>
      </c>
      <c r="AL218" s="7">
        <v>0.5</v>
      </c>
      <c r="AM218" s="7">
        <v>0.2</v>
      </c>
      <c r="AN218" s="7">
        <v>0.5</v>
      </c>
      <c r="AO218" s="1" t="s">
        <v>58</v>
      </c>
      <c r="AP218" s="7">
        <v>20.99</v>
      </c>
      <c r="AQ218" s="1" t="s">
        <v>53</v>
      </c>
      <c r="AR218" s="1" t="s">
        <v>53</v>
      </c>
      <c r="AS218" s="1" t="s">
        <v>53</v>
      </c>
      <c r="AT218" s="1" t="s">
        <v>51</v>
      </c>
      <c r="AU218" s="1" t="s">
        <v>51</v>
      </c>
      <c r="AV218" s="1" t="s">
        <v>110</v>
      </c>
      <c r="AW218" s="1" t="s">
        <v>105</v>
      </c>
      <c r="AX218" s="1" t="s">
        <v>105</v>
      </c>
      <c r="AY218" s="1" t="s">
        <v>51</v>
      </c>
      <c r="AZ218" s="1" t="s">
        <v>54</v>
      </c>
      <c r="BA218" s="1" t="s">
        <v>1408</v>
      </c>
      <c r="BB218" s="1" t="s">
        <v>51</v>
      </c>
      <c r="BC218" s="1" t="s">
        <v>1409</v>
      </c>
      <c r="BD218" s="1" t="s">
        <v>106</v>
      </c>
      <c r="BE218" s="1" t="s">
        <v>107</v>
      </c>
      <c r="BF218" s="1" t="s">
        <v>108</v>
      </c>
      <c r="BG218" s="1" t="s">
        <v>55</v>
      </c>
      <c r="BH218" s="1" t="s">
        <v>56</v>
      </c>
      <c r="BI218" s="1" t="s">
        <v>51</v>
      </c>
      <c r="BJ218" s="1" t="s">
        <v>109</v>
      </c>
    </row>
    <row r="219" spans="2:62" x14ac:dyDescent="0.3">
      <c r="B219" s="9">
        <f t="shared" si="76"/>
        <v>215</v>
      </c>
      <c r="C219" s="9" t="str">
        <f>AD219</f>
        <v>YVR</v>
      </c>
      <c r="D219" s="9" t="str">
        <f>AC219</f>
        <v>2025-09-25</v>
      </c>
      <c r="E219" s="9" t="str">
        <f>AE219</f>
        <v>01477625785</v>
      </c>
      <c r="F219" s="9" t="str">
        <f>AF219</f>
        <v>PUS250159707</v>
      </c>
      <c r="G219" s="9" t="str">
        <f>AG219</f>
        <v>서병화</v>
      </c>
      <c r="H219" s="2" t="str">
        <f>AO219</f>
        <v>일반(목록배제,Normal-Manifest Exception)</v>
      </c>
      <c r="I219" s="28">
        <f>AP219</f>
        <v>39.979999999999997</v>
      </c>
      <c r="J219" s="2" t="str">
        <f>AW219</f>
        <v>KSC GLOBAL TRADING LTD</v>
      </c>
      <c r="K219" s="9">
        <f>AK219</f>
        <v>1</v>
      </c>
      <c r="L219" s="21">
        <f>AL219</f>
        <v>0.5</v>
      </c>
      <c r="M219" s="21">
        <f>AM219</f>
        <v>0.2</v>
      </c>
      <c r="N219" s="21">
        <f>AN219</f>
        <v>0.5</v>
      </c>
      <c r="O219" s="21">
        <f t="shared" si="77"/>
        <v>0.5</v>
      </c>
      <c r="P219" s="9" t="str">
        <f>BA219</f>
        <v>6094373036571</v>
      </c>
      <c r="Q219" s="22">
        <f t="shared" si="78"/>
        <v>6650</v>
      </c>
      <c r="R219" s="27">
        <f>VLOOKUP(H219,MAPPING!$B$3:$D$13,3,0)</f>
        <v>0</v>
      </c>
      <c r="S219" s="26">
        <f t="shared" si="79"/>
        <v>0</v>
      </c>
      <c r="T219" s="27">
        <v>0</v>
      </c>
      <c r="U219" s="27">
        <f>(IF(VLOOKUP(VLOOKUP(AP219,MAPPING!$B$15:$D$20,2,1),MAPPING!$C$15:$E$20,2,0)=7000,0,VLOOKUP(VLOOKUP(AP219,MAPPING!$B$15:$D$20,2,1),MAPPING!$C$15:$E$20,2,0)))</f>
        <v>0</v>
      </c>
      <c r="V219" s="27">
        <f>(K219*VLOOKUP(O219/K219,MAPPING!$B$22:$C$29,2,10))</f>
        <v>0</v>
      </c>
      <c r="W219" s="27">
        <v>0</v>
      </c>
      <c r="X219" s="124">
        <f t="shared" si="80"/>
        <v>0</v>
      </c>
      <c r="Y219" s="122"/>
      <c r="Z219" s="11">
        <f t="shared" si="75"/>
        <v>6650</v>
      </c>
      <c r="AA219" s="95"/>
      <c r="AC219" s="1" t="s">
        <v>1187</v>
      </c>
      <c r="AD219" s="1" t="s">
        <v>96</v>
      </c>
      <c r="AE219" s="1" t="s">
        <v>1188</v>
      </c>
      <c r="AF219" s="1" t="s">
        <v>1410</v>
      </c>
      <c r="AG219" s="1" t="s">
        <v>1411</v>
      </c>
      <c r="AH219" s="1" t="s">
        <v>1412</v>
      </c>
      <c r="AI219" s="1" t="s">
        <v>1413</v>
      </c>
      <c r="AJ219" s="1" t="s">
        <v>51</v>
      </c>
      <c r="AK219" s="6">
        <v>1</v>
      </c>
      <c r="AL219" s="7">
        <v>0.5</v>
      </c>
      <c r="AM219" s="7">
        <v>0.2</v>
      </c>
      <c r="AN219" s="7">
        <v>0.5</v>
      </c>
      <c r="AO219" s="1" t="s">
        <v>58</v>
      </c>
      <c r="AP219" s="7">
        <v>39.979999999999997</v>
      </c>
      <c r="AQ219" s="1" t="s">
        <v>53</v>
      </c>
      <c r="AR219" s="1" t="s">
        <v>53</v>
      </c>
      <c r="AS219" s="1" t="s">
        <v>53</v>
      </c>
      <c r="AT219" s="1" t="s">
        <v>53</v>
      </c>
      <c r="AU219" s="1" t="s">
        <v>51</v>
      </c>
      <c r="AV219" s="1" t="s">
        <v>110</v>
      </c>
      <c r="AW219" s="1" t="s">
        <v>105</v>
      </c>
      <c r="AX219" s="1" t="s">
        <v>105</v>
      </c>
      <c r="AY219" s="1" t="s">
        <v>51</v>
      </c>
      <c r="AZ219" s="1" t="s">
        <v>54</v>
      </c>
      <c r="BA219" s="1" t="s">
        <v>1414</v>
      </c>
      <c r="BB219" s="1" t="s">
        <v>51</v>
      </c>
      <c r="BC219" s="1" t="s">
        <v>1415</v>
      </c>
      <c r="BD219" s="1" t="s">
        <v>106</v>
      </c>
      <c r="BE219" s="1" t="s">
        <v>107</v>
      </c>
      <c r="BF219" s="1" t="s">
        <v>108</v>
      </c>
      <c r="BG219" s="1" t="s">
        <v>55</v>
      </c>
      <c r="BH219" s="1" t="s">
        <v>56</v>
      </c>
      <c r="BI219" s="1" t="s">
        <v>51</v>
      </c>
      <c r="BJ219" s="1" t="s">
        <v>109</v>
      </c>
    </row>
    <row r="220" spans="2:62" x14ac:dyDescent="0.3">
      <c r="B220" s="9">
        <f t="shared" si="76"/>
        <v>216</v>
      </c>
      <c r="C220" s="9" t="str">
        <f>AD220</f>
        <v>YVR</v>
      </c>
      <c r="D220" s="9" t="str">
        <f>AC220</f>
        <v>2025-09-25</v>
      </c>
      <c r="E220" s="9" t="str">
        <f>AE220</f>
        <v>01477625785</v>
      </c>
      <c r="F220" s="9" t="str">
        <f>AF220</f>
        <v>PUS250159724</v>
      </c>
      <c r="G220" s="9" t="str">
        <f>AG220</f>
        <v>박옥실</v>
      </c>
      <c r="H220" s="2" t="str">
        <f>AO220</f>
        <v>일반(목록배제,Normal-Manifest Exception)</v>
      </c>
      <c r="I220" s="28">
        <f>AP220</f>
        <v>62.97</v>
      </c>
      <c r="J220" s="2" t="str">
        <f>AW220</f>
        <v>KSC GLOBAL TRADING LTD</v>
      </c>
      <c r="K220" s="9">
        <f>AK220</f>
        <v>1</v>
      </c>
      <c r="L220" s="21">
        <f>AL220</f>
        <v>0.5</v>
      </c>
      <c r="M220" s="21">
        <f>AM220</f>
        <v>0.2</v>
      </c>
      <c r="N220" s="21">
        <f>AN220</f>
        <v>0.5</v>
      </c>
      <c r="O220" s="21">
        <f t="shared" si="77"/>
        <v>0.5</v>
      </c>
      <c r="P220" s="9" t="str">
        <f>BA220</f>
        <v>6094373036588</v>
      </c>
      <c r="Q220" s="22">
        <f t="shared" si="78"/>
        <v>6650</v>
      </c>
      <c r="R220" s="27">
        <f>VLOOKUP(H220,MAPPING!$B$3:$D$13,3,0)</f>
        <v>0</v>
      </c>
      <c r="S220" s="26">
        <f t="shared" si="79"/>
        <v>0</v>
      </c>
      <c r="T220" s="27">
        <v>0</v>
      </c>
      <c r="U220" s="27">
        <f>(IF(VLOOKUP(VLOOKUP(AP220,MAPPING!$B$15:$D$20,2,1),MAPPING!$C$15:$E$20,2,0)=7000,0,VLOOKUP(VLOOKUP(AP220,MAPPING!$B$15:$D$20,2,1),MAPPING!$C$15:$E$20,2,0)))</f>
        <v>0</v>
      </c>
      <c r="V220" s="27">
        <f>(K220*VLOOKUP(O220/K220,MAPPING!$B$22:$C$29,2,10))</f>
        <v>0</v>
      </c>
      <c r="W220" s="27">
        <v>0</v>
      </c>
      <c r="X220" s="124">
        <f t="shared" si="80"/>
        <v>0</v>
      </c>
      <c r="Y220" s="122"/>
      <c r="Z220" s="11">
        <f t="shared" si="75"/>
        <v>6650</v>
      </c>
      <c r="AA220" s="95"/>
      <c r="AC220" s="1" t="s">
        <v>1187</v>
      </c>
      <c r="AD220" s="1" t="s">
        <v>96</v>
      </c>
      <c r="AE220" s="1" t="s">
        <v>1188</v>
      </c>
      <c r="AF220" s="1" t="s">
        <v>1416</v>
      </c>
      <c r="AG220" s="1" t="s">
        <v>1417</v>
      </c>
      <c r="AH220" s="1" t="s">
        <v>1418</v>
      </c>
      <c r="AI220" s="1" t="s">
        <v>1419</v>
      </c>
      <c r="AJ220" s="1" t="s">
        <v>51</v>
      </c>
      <c r="AK220" s="6">
        <v>1</v>
      </c>
      <c r="AL220" s="7">
        <v>0.5</v>
      </c>
      <c r="AM220" s="7">
        <v>0.2</v>
      </c>
      <c r="AN220" s="7">
        <v>0.5</v>
      </c>
      <c r="AO220" s="1" t="s">
        <v>58</v>
      </c>
      <c r="AP220" s="7">
        <v>62.97</v>
      </c>
      <c r="AQ220" s="1" t="s">
        <v>53</v>
      </c>
      <c r="AR220" s="1" t="s">
        <v>53</v>
      </c>
      <c r="AS220" s="1" t="s">
        <v>53</v>
      </c>
      <c r="AT220" s="1" t="s">
        <v>51</v>
      </c>
      <c r="AU220" s="1" t="s">
        <v>51</v>
      </c>
      <c r="AV220" s="1" t="s">
        <v>110</v>
      </c>
      <c r="AW220" s="1" t="s">
        <v>105</v>
      </c>
      <c r="AX220" s="1" t="s">
        <v>105</v>
      </c>
      <c r="AY220" s="1" t="s">
        <v>51</v>
      </c>
      <c r="AZ220" s="1" t="s">
        <v>54</v>
      </c>
      <c r="BA220" s="1" t="s">
        <v>1420</v>
      </c>
      <c r="BB220" s="1" t="s">
        <v>51</v>
      </c>
      <c r="BC220" s="1" t="s">
        <v>1421</v>
      </c>
      <c r="BD220" s="1" t="s">
        <v>106</v>
      </c>
      <c r="BE220" s="1" t="s">
        <v>107</v>
      </c>
      <c r="BF220" s="1" t="s">
        <v>108</v>
      </c>
      <c r="BG220" s="1" t="s">
        <v>55</v>
      </c>
      <c r="BH220" s="1" t="s">
        <v>56</v>
      </c>
      <c r="BI220" s="1" t="s">
        <v>51</v>
      </c>
      <c r="BJ220" s="1" t="s">
        <v>109</v>
      </c>
    </row>
    <row r="221" spans="2:62" x14ac:dyDescent="0.3">
      <c r="B221" s="9">
        <f t="shared" si="76"/>
        <v>217</v>
      </c>
      <c r="C221" s="9" t="str">
        <f>AD221</f>
        <v>YVR</v>
      </c>
      <c r="D221" s="9" t="str">
        <f>AC221</f>
        <v>2025-09-25</v>
      </c>
      <c r="E221" s="9" t="str">
        <f>AE221</f>
        <v>01477625785</v>
      </c>
      <c r="F221" s="9" t="str">
        <f>AF221</f>
        <v>PUS250159731</v>
      </c>
      <c r="G221" s="9" t="str">
        <f>AG221</f>
        <v>이영한</v>
      </c>
      <c r="H221" s="2" t="str">
        <f>AO221</f>
        <v>일반(목록배제,Normal-Manifest Exception)</v>
      </c>
      <c r="I221" s="28">
        <f>AP221</f>
        <v>35.97</v>
      </c>
      <c r="J221" s="2" t="str">
        <f>AW221</f>
        <v>KSC GLOBAL TRADING LTD</v>
      </c>
      <c r="K221" s="9">
        <f>AK221</f>
        <v>1</v>
      </c>
      <c r="L221" s="21">
        <f>AL221</f>
        <v>3</v>
      </c>
      <c r="M221" s="21">
        <f>AM221</f>
        <v>0.2</v>
      </c>
      <c r="N221" s="21">
        <f>AN221</f>
        <v>3</v>
      </c>
      <c r="O221" s="21">
        <f t="shared" si="77"/>
        <v>3</v>
      </c>
      <c r="P221" s="9" t="str">
        <f>BA221</f>
        <v>6094373036595</v>
      </c>
      <c r="Q221" s="22">
        <f t="shared" si="78"/>
        <v>16650</v>
      </c>
      <c r="R221" s="27">
        <f>VLOOKUP(H221,MAPPING!$B$3:$D$13,3,0)</f>
        <v>0</v>
      </c>
      <c r="S221" s="26">
        <f t="shared" si="79"/>
        <v>0</v>
      </c>
      <c r="T221" s="27">
        <v>0</v>
      </c>
      <c r="U221" s="27">
        <f>(IF(VLOOKUP(VLOOKUP(AP221,MAPPING!$B$15:$D$20,2,1),MAPPING!$C$15:$E$20,2,0)=7000,0,VLOOKUP(VLOOKUP(AP221,MAPPING!$B$15:$D$20,2,1),MAPPING!$C$15:$E$20,2,0)))</f>
        <v>0</v>
      </c>
      <c r="V221" s="27">
        <f>(K221*VLOOKUP(O221/K221,MAPPING!$B$22:$C$29,2,10))</f>
        <v>600</v>
      </c>
      <c r="W221" s="27">
        <v>0</v>
      </c>
      <c r="X221" s="124">
        <f t="shared" si="80"/>
        <v>0</v>
      </c>
      <c r="Y221" s="122"/>
      <c r="Z221" s="11">
        <f t="shared" si="75"/>
        <v>17250</v>
      </c>
      <c r="AA221" s="95"/>
      <c r="AC221" s="1" t="s">
        <v>1187</v>
      </c>
      <c r="AD221" s="1" t="s">
        <v>96</v>
      </c>
      <c r="AE221" s="1" t="s">
        <v>1188</v>
      </c>
      <c r="AF221" s="1" t="s">
        <v>1422</v>
      </c>
      <c r="AG221" s="1" t="s">
        <v>1423</v>
      </c>
      <c r="AH221" s="1" t="s">
        <v>1424</v>
      </c>
      <c r="AI221" s="1" t="s">
        <v>1425</v>
      </c>
      <c r="AJ221" s="1" t="s">
        <v>51</v>
      </c>
      <c r="AK221" s="6">
        <v>1</v>
      </c>
      <c r="AL221" s="7">
        <v>3</v>
      </c>
      <c r="AM221" s="7">
        <v>0.2</v>
      </c>
      <c r="AN221" s="7">
        <v>3</v>
      </c>
      <c r="AO221" s="1" t="s">
        <v>58</v>
      </c>
      <c r="AP221" s="7">
        <v>35.97</v>
      </c>
      <c r="AQ221" s="1" t="s">
        <v>53</v>
      </c>
      <c r="AR221" s="1" t="s">
        <v>53</v>
      </c>
      <c r="AS221" s="1" t="s">
        <v>53</v>
      </c>
      <c r="AT221" s="1" t="s">
        <v>53</v>
      </c>
      <c r="AU221" s="1" t="s">
        <v>51</v>
      </c>
      <c r="AV221" s="1" t="s">
        <v>110</v>
      </c>
      <c r="AW221" s="1" t="s">
        <v>105</v>
      </c>
      <c r="AX221" s="1" t="s">
        <v>105</v>
      </c>
      <c r="AY221" s="1" t="s">
        <v>51</v>
      </c>
      <c r="AZ221" s="1" t="s">
        <v>54</v>
      </c>
      <c r="BA221" s="1" t="s">
        <v>1426</v>
      </c>
      <c r="BB221" s="1" t="s">
        <v>51</v>
      </c>
      <c r="BC221" s="1" t="s">
        <v>1427</v>
      </c>
      <c r="BD221" s="1" t="s">
        <v>106</v>
      </c>
      <c r="BE221" s="1" t="s">
        <v>107</v>
      </c>
      <c r="BF221" s="1" t="s">
        <v>108</v>
      </c>
      <c r="BG221" s="1" t="s">
        <v>55</v>
      </c>
      <c r="BH221" s="1" t="s">
        <v>56</v>
      </c>
      <c r="BI221" s="1" t="s">
        <v>51</v>
      </c>
      <c r="BJ221" s="1" t="s">
        <v>109</v>
      </c>
    </row>
    <row r="222" spans="2:62" x14ac:dyDescent="0.3">
      <c r="B222" s="9">
        <f t="shared" si="76"/>
        <v>218</v>
      </c>
      <c r="C222" s="9" t="str">
        <f>AD222</f>
        <v>YVR</v>
      </c>
      <c r="D222" s="9" t="str">
        <f>AC222</f>
        <v>2025-09-25</v>
      </c>
      <c r="E222" s="9" t="str">
        <f>AE222</f>
        <v>01477625785</v>
      </c>
      <c r="F222" s="9" t="str">
        <f>AF222</f>
        <v>PUS250159704</v>
      </c>
      <c r="G222" s="9" t="str">
        <f>AG222</f>
        <v>감지홍</v>
      </c>
      <c r="H222" s="2" t="str">
        <f>AO222</f>
        <v>일반(목록배제,Normal-Manifest Exception)</v>
      </c>
      <c r="I222" s="28">
        <f>AP222</f>
        <v>59.95</v>
      </c>
      <c r="J222" s="2" t="str">
        <f>AW222</f>
        <v>KSC GLOBAL TRADING LTD</v>
      </c>
      <c r="K222" s="9">
        <f>AK222</f>
        <v>1</v>
      </c>
      <c r="L222" s="21">
        <f>AL222</f>
        <v>5.5</v>
      </c>
      <c r="M222" s="21">
        <f>AM222</f>
        <v>0.2</v>
      </c>
      <c r="N222" s="21">
        <f>AN222</f>
        <v>5.5</v>
      </c>
      <c r="O222" s="21">
        <f t="shared" si="77"/>
        <v>5.5</v>
      </c>
      <c r="P222" s="9" t="str">
        <f>BA222</f>
        <v>6094373036568</v>
      </c>
      <c r="Q222" s="22">
        <f t="shared" si="78"/>
        <v>26650</v>
      </c>
      <c r="R222" s="27">
        <f>VLOOKUP(H222,MAPPING!$B$3:$D$13,3,0)</f>
        <v>0</v>
      </c>
      <c r="S222" s="26">
        <f t="shared" si="79"/>
        <v>0</v>
      </c>
      <c r="T222" s="27">
        <v>0</v>
      </c>
      <c r="U222" s="27">
        <f>(IF(VLOOKUP(VLOOKUP(AP222,MAPPING!$B$15:$D$20,2,1),MAPPING!$C$15:$E$20,2,0)=7000,0,VLOOKUP(VLOOKUP(AP222,MAPPING!$B$15:$D$20,2,1),MAPPING!$C$15:$E$20,2,0)))</f>
        <v>0</v>
      </c>
      <c r="V222" s="27">
        <f>(K222*VLOOKUP(O222/K222,MAPPING!$B$22:$C$29,2,10))</f>
        <v>1200</v>
      </c>
      <c r="W222" s="27">
        <v>0</v>
      </c>
      <c r="X222" s="124">
        <f t="shared" si="80"/>
        <v>0</v>
      </c>
      <c r="Y222" s="122"/>
      <c r="Z222" s="11">
        <f t="shared" si="75"/>
        <v>27850</v>
      </c>
      <c r="AA222" s="95"/>
      <c r="AC222" s="1" t="s">
        <v>1187</v>
      </c>
      <c r="AD222" s="1" t="s">
        <v>96</v>
      </c>
      <c r="AE222" s="1" t="s">
        <v>1188</v>
      </c>
      <c r="AF222" s="1" t="s">
        <v>1428</v>
      </c>
      <c r="AG222" s="1" t="s">
        <v>1116</v>
      </c>
      <c r="AH222" s="1" t="s">
        <v>1117</v>
      </c>
      <c r="AI222" s="1" t="s">
        <v>1118</v>
      </c>
      <c r="AJ222" s="1" t="s">
        <v>51</v>
      </c>
      <c r="AK222" s="6">
        <v>1</v>
      </c>
      <c r="AL222" s="7">
        <v>5.5</v>
      </c>
      <c r="AM222" s="7">
        <v>0.2</v>
      </c>
      <c r="AN222" s="7">
        <v>5.5</v>
      </c>
      <c r="AO222" s="1" t="s">
        <v>58</v>
      </c>
      <c r="AP222" s="7">
        <v>59.95</v>
      </c>
      <c r="AQ222" s="1" t="s">
        <v>53</v>
      </c>
      <c r="AR222" s="1" t="s">
        <v>53</v>
      </c>
      <c r="AS222" s="1" t="s">
        <v>53</v>
      </c>
      <c r="AT222" s="1" t="s">
        <v>53</v>
      </c>
      <c r="AU222" s="1" t="s">
        <v>51</v>
      </c>
      <c r="AV222" s="1" t="s">
        <v>110</v>
      </c>
      <c r="AW222" s="1" t="s">
        <v>105</v>
      </c>
      <c r="AX222" s="1" t="s">
        <v>105</v>
      </c>
      <c r="AY222" s="1" t="s">
        <v>51</v>
      </c>
      <c r="AZ222" s="1" t="s">
        <v>54</v>
      </c>
      <c r="BA222" s="1" t="s">
        <v>1429</v>
      </c>
      <c r="BB222" s="1" t="s">
        <v>51</v>
      </c>
      <c r="BC222" s="1" t="s">
        <v>1430</v>
      </c>
      <c r="BD222" s="1" t="s">
        <v>106</v>
      </c>
      <c r="BE222" s="1" t="s">
        <v>107</v>
      </c>
      <c r="BF222" s="1" t="s">
        <v>108</v>
      </c>
      <c r="BG222" s="1" t="s">
        <v>55</v>
      </c>
      <c r="BH222" s="1" t="s">
        <v>56</v>
      </c>
      <c r="BI222" s="1" t="s">
        <v>51</v>
      </c>
      <c r="BJ222" s="1" t="s">
        <v>109</v>
      </c>
    </row>
    <row r="223" spans="2:62" x14ac:dyDescent="0.3">
      <c r="B223" s="9">
        <f t="shared" si="76"/>
        <v>219</v>
      </c>
      <c r="C223" s="9" t="str">
        <f>AD223</f>
        <v>YVR</v>
      </c>
      <c r="D223" s="9" t="str">
        <f>AC223</f>
        <v>2025-09-25</v>
      </c>
      <c r="E223" s="9" t="str">
        <f>AE223</f>
        <v>01477625785</v>
      </c>
      <c r="F223" s="9" t="str">
        <f>AF223</f>
        <v>PUS250159742</v>
      </c>
      <c r="G223" s="9" t="str">
        <f>AG223</f>
        <v>최성원</v>
      </c>
      <c r="H223" s="2" t="str">
        <f>AO223</f>
        <v>일반(목록배제,Normal-Manifest Exception)</v>
      </c>
      <c r="I223" s="28">
        <f>AP223</f>
        <v>41.98</v>
      </c>
      <c r="J223" s="2" t="str">
        <f>AW223</f>
        <v>KSC GLOBAL TRADING LTD</v>
      </c>
      <c r="K223" s="9">
        <f>AK223</f>
        <v>1</v>
      </c>
      <c r="L223" s="21">
        <f>AL223</f>
        <v>0.9</v>
      </c>
      <c r="M223" s="21">
        <f>AM223</f>
        <v>0.2</v>
      </c>
      <c r="N223" s="21">
        <f>AN223</f>
        <v>0.9</v>
      </c>
      <c r="O223" s="21">
        <f t="shared" si="77"/>
        <v>1</v>
      </c>
      <c r="P223" s="9" t="str">
        <f>BA223</f>
        <v>6094373036606</v>
      </c>
      <c r="Q223" s="22">
        <f t="shared" si="78"/>
        <v>8650</v>
      </c>
      <c r="R223" s="27">
        <f>VLOOKUP(H223,MAPPING!$B$3:$D$13,3,0)</f>
        <v>0</v>
      </c>
      <c r="S223" s="26">
        <f t="shared" si="79"/>
        <v>0</v>
      </c>
      <c r="T223" s="27">
        <v>0</v>
      </c>
      <c r="U223" s="27">
        <f>(IF(VLOOKUP(VLOOKUP(AP223,MAPPING!$B$15:$D$20,2,1),MAPPING!$C$15:$E$20,2,0)=7000,0,VLOOKUP(VLOOKUP(AP223,MAPPING!$B$15:$D$20,2,1),MAPPING!$C$15:$E$20,2,0)))</f>
        <v>0</v>
      </c>
      <c r="V223" s="27">
        <f>(K223*VLOOKUP(O223/K223,MAPPING!$B$22:$C$29,2,10))</f>
        <v>0</v>
      </c>
      <c r="W223" s="27">
        <v>0</v>
      </c>
      <c r="X223" s="124">
        <f t="shared" si="80"/>
        <v>0</v>
      </c>
      <c r="Y223" s="122"/>
      <c r="Z223" s="11">
        <f t="shared" si="75"/>
        <v>8650</v>
      </c>
      <c r="AA223" s="95"/>
      <c r="AC223" s="1" t="s">
        <v>1187</v>
      </c>
      <c r="AD223" s="1" t="s">
        <v>96</v>
      </c>
      <c r="AE223" s="1" t="s">
        <v>1188</v>
      </c>
      <c r="AF223" s="1" t="s">
        <v>1431</v>
      </c>
      <c r="AG223" s="1" t="s">
        <v>1432</v>
      </c>
      <c r="AH223" s="1" t="s">
        <v>1433</v>
      </c>
      <c r="AI223" s="1" t="s">
        <v>1434</v>
      </c>
      <c r="AJ223" s="1" t="s">
        <v>51</v>
      </c>
      <c r="AK223" s="6">
        <v>1</v>
      </c>
      <c r="AL223" s="7">
        <v>0.9</v>
      </c>
      <c r="AM223" s="7">
        <v>0.2</v>
      </c>
      <c r="AN223" s="7">
        <v>0.9</v>
      </c>
      <c r="AO223" s="1" t="s">
        <v>58</v>
      </c>
      <c r="AP223" s="7">
        <v>41.98</v>
      </c>
      <c r="AQ223" s="1" t="s">
        <v>53</v>
      </c>
      <c r="AR223" s="1" t="s">
        <v>53</v>
      </c>
      <c r="AS223" s="1" t="s">
        <v>53</v>
      </c>
      <c r="AT223" s="1" t="s">
        <v>53</v>
      </c>
      <c r="AU223" s="1" t="s">
        <v>51</v>
      </c>
      <c r="AV223" s="1" t="s">
        <v>110</v>
      </c>
      <c r="AW223" s="1" t="s">
        <v>105</v>
      </c>
      <c r="AX223" s="1" t="s">
        <v>105</v>
      </c>
      <c r="AY223" s="1" t="s">
        <v>51</v>
      </c>
      <c r="AZ223" s="1" t="s">
        <v>54</v>
      </c>
      <c r="BA223" s="1" t="s">
        <v>1435</v>
      </c>
      <c r="BB223" s="1" t="s">
        <v>51</v>
      </c>
      <c r="BC223" s="1" t="s">
        <v>1436</v>
      </c>
      <c r="BD223" s="1" t="s">
        <v>106</v>
      </c>
      <c r="BE223" s="1" t="s">
        <v>107</v>
      </c>
      <c r="BF223" s="1" t="s">
        <v>108</v>
      </c>
      <c r="BG223" s="1" t="s">
        <v>55</v>
      </c>
      <c r="BH223" s="1" t="s">
        <v>56</v>
      </c>
      <c r="BI223" s="1" t="s">
        <v>51</v>
      </c>
      <c r="BJ223" s="1" t="s">
        <v>109</v>
      </c>
    </row>
    <row r="224" spans="2:62" x14ac:dyDescent="0.3">
      <c r="B224" s="9">
        <f t="shared" si="76"/>
        <v>220</v>
      </c>
      <c r="C224" s="9" t="str">
        <f>AD224</f>
        <v>YVR</v>
      </c>
      <c r="D224" s="9" t="str">
        <f>AC224</f>
        <v>2025-09-25</v>
      </c>
      <c r="E224" s="9" t="str">
        <f>AE224</f>
        <v>01477625785</v>
      </c>
      <c r="F224" s="9" t="str">
        <f>AF224</f>
        <v>PUS250159739</v>
      </c>
      <c r="G224" s="9" t="str">
        <f>AG224</f>
        <v>조원민</v>
      </c>
      <c r="H224" s="2" t="str">
        <f>AO224</f>
        <v>일반(목록배제,Normal-Manifest Exception)</v>
      </c>
      <c r="I224" s="28">
        <f>AP224</f>
        <v>41.98</v>
      </c>
      <c r="J224" s="2" t="str">
        <f>AW224</f>
        <v>KSC GLOBAL TRADING LTD</v>
      </c>
      <c r="K224" s="9">
        <f>AK224</f>
        <v>1</v>
      </c>
      <c r="L224" s="21">
        <f>AL224</f>
        <v>0.9</v>
      </c>
      <c r="M224" s="21">
        <f>AM224</f>
        <v>0.2</v>
      </c>
      <c r="N224" s="21">
        <f>AN224</f>
        <v>0.9</v>
      </c>
      <c r="O224" s="21">
        <f t="shared" si="77"/>
        <v>1</v>
      </c>
      <c r="P224" s="9" t="str">
        <f>BA224</f>
        <v>6094373036603</v>
      </c>
      <c r="Q224" s="22">
        <f t="shared" si="78"/>
        <v>8650</v>
      </c>
      <c r="R224" s="27">
        <f>VLOOKUP(H224,MAPPING!$B$3:$D$13,3,0)</f>
        <v>0</v>
      </c>
      <c r="S224" s="26">
        <f t="shared" si="79"/>
        <v>0</v>
      </c>
      <c r="T224" s="27">
        <v>0</v>
      </c>
      <c r="U224" s="27">
        <f>(IF(VLOOKUP(VLOOKUP(AP224,MAPPING!$B$15:$D$20,2,1),MAPPING!$C$15:$E$20,2,0)=7000,0,VLOOKUP(VLOOKUP(AP224,MAPPING!$B$15:$D$20,2,1),MAPPING!$C$15:$E$20,2,0)))</f>
        <v>0</v>
      </c>
      <c r="V224" s="27">
        <f>(K224*VLOOKUP(O224/K224,MAPPING!$B$22:$C$29,2,10))</f>
        <v>0</v>
      </c>
      <c r="W224" s="27">
        <v>0</v>
      </c>
      <c r="X224" s="124">
        <f t="shared" si="80"/>
        <v>0</v>
      </c>
      <c r="Y224" s="122"/>
      <c r="Z224" s="11">
        <f t="shared" si="75"/>
        <v>8650</v>
      </c>
      <c r="AA224" s="95"/>
      <c r="AC224" s="1" t="s">
        <v>1187</v>
      </c>
      <c r="AD224" s="1" t="s">
        <v>96</v>
      </c>
      <c r="AE224" s="1" t="s">
        <v>1188</v>
      </c>
      <c r="AF224" s="1" t="s">
        <v>1437</v>
      </c>
      <c r="AG224" s="1" t="s">
        <v>1438</v>
      </c>
      <c r="AH224" s="1" t="s">
        <v>1439</v>
      </c>
      <c r="AI224" s="1" t="s">
        <v>1440</v>
      </c>
      <c r="AJ224" s="1" t="s">
        <v>51</v>
      </c>
      <c r="AK224" s="6">
        <v>1</v>
      </c>
      <c r="AL224" s="7">
        <v>0.9</v>
      </c>
      <c r="AM224" s="7">
        <v>0.2</v>
      </c>
      <c r="AN224" s="7">
        <v>0.9</v>
      </c>
      <c r="AO224" s="1" t="s">
        <v>58</v>
      </c>
      <c r="AP224" s="7">
        <v>41.98</v>
      </c>
      <c r="AQ224" s="1" t="s">
        <v>53</v>
      </c>
      <c r="AR224" s="1" t="s">
        <v>53</v>
      </c>
      <c r="AS224" s="1" t="s">
        <v>53</v>
      </c>
      <c r="AT224" s="1" t="s">
        <v>53</v>
      </c>
      <c r="AU224" s="1" t="s">
        <v>51</v>
      </c>
      <c r="AV224" s="1" t="s">
        <v>110</v>
      </c>
      <c r="AW224" s="1" t="s">
        <v>105</v>
      </c>
      <c r="AX224" s="1" t="s">
        <v>105</v>
      </c>
      <c r="AY224" s="1" t="s">
        <v>51</v>
      </c>
      <c r="AZ224" s="1" t="s">
        <v>54</v>
      </c>
      <c r="BA224" s="1" t="s">
        <v>1441</v>
      </c>
      <c r="BB224" s="1" t="s">
        <v>51</v>
      </c>
      <c r="BC224" s="1" t="s">
        <v>1442</v>
      </c>
      <c r="BD224" s="1" t="s">
        <v>106</v>
      </c>
      <c r="BE224" s="1" t="s">
        <v>107</v>
      </c>
      <c r="BF224" s="1" t="s">
        <v>108</v>
      </c>
      <c r="BG224" s="1" t="s">
        <v>55</v>
      </c>
      <c r="BH224" s="1" t="s">
        <v>56</v>
      </c>
      <c r="BI224" s="1" t="s">
        <v>51</v>
      </c>
      <c r="BJ224" s="1" t="s">
        <v>109</v>
      </c>
    </row>
    <row r="225" spans="2:62" x14ac:dyDescent="0.3">
      <c r="B225" s="9">
        <f t="shared" si="76"/>
        <v>221</v>
      </c>
      <c r="C225" s="9" t="str">
        <f>AD225</f>
        <v>YVR</v>
      </c>
      <c r="D225" s="9" t="str">
        <f>AC225</f>
        <v>2025-09-25</v>
      </c>
      <c r="E225" s="9" t="str">
        <f>AE225</f>
        <v>01477625785</v>
      </c>
      <c r="F225" s="9" t="str">
        <f>AF225</f>
        <v>PUS250159711</v>
      </c>
      <c r="G225" s="9" t="str">
        <f>AG225</f>
        <v>김명애</v>
      </c>
      <c r="H225" s="2" t="str">
        <f>AO225</f>
        <v>식물검역(Plants Inspection)</v>
      </c>
      <c r="I225" s="28">
        <f>AP225</f>
        <v>62.97</v>
      </c>
      <c r="J225" s="2" t="str">
        <f>AW225</f>
        <v>KSC GLOBAL TRADING LTD</v>
      </c>
      <c r="K225" s="9">
        <f>AK225</f>
        <v>1</v>
      </c>
      <c r="L225" s="21">
        <f>AL225</f>
        <v>3.9</v>
      </c>
      <c r="M225" s="21">
        <f>AM225</f>
        <v>0.2</v>
      </c>
      <c r="N225" s="21">
        <f>AN225</f>
        <v>3.9</v>
      </c>
      <c r="O225" s="21">
        <f t="shared" si="77"/>
        <v>4</v>
      </c>
      <c r="P225" s="9" t="str">
        <f>BA225</f>
        <v>6094373036575</v>
      </c>
      <c r="Q225" s="22">
        <f t="shared" si="78"/>
        <v>20650</v>
      </c>
      <c r="R225" s="27">
        <f>VLOOKUP(H225,MAPPING!$B$3:$D$13,3,0)</f>
        <v>0</v>
      </c>
      <c r="S225" s="26">
        <f t="shared" si="79"/>
        <v>0</v>
      </c>
      <c r="T225" s="27">
        <v>0</v>
      </c>
      <c r="U225" s="27">
        <f>(IF(VLOOKUP(VLOOKUP(AP225,MAPPING!$B$15:$D$20,2,1),MAPPING!$C$15:$E$20,2,0)=7000,0,VLOOKUP(VLOOKUP(AP225,MAPPING!$B$15:$D$20,2,1),MAPPING!$C$15:$E$20,2,0)))</f>
        <v>0</v>
      </c>
      <c r="V225" s="27">
        <f>(K225*VLOOKUP(O225/K225,MAPPING!$B$22:$C$29,2,10))</f>
        <v>600</v>
      </c>
      <c r="W225" s="27">
        <v>0</v>
      </c>
      <c r="X225" s="124">
        <f t="shared" si="80"/>
        <v>0</v>
      </c>
      <c r="Y225" s="122"/>
      <c r="Z225" s="11">
        <f t="shared" si="75"/>
        <v>21250</v>
      </c>
      <c r="AA225" s="95"/>
      <c r="AC225" s="1" t="s">
        <v>1187</v>
      </c>
      <c r="AD225" s="1" t="s">
        <v>96</v>
      </c>
      <c r="AE225" s="1" t="s">
        <v>1188</v>
      </c>
      <c r="AF225" s="1" t="s">
        <v>1443</v>
      </c>
      <c r="AG225" s="1" t="s">
        <v>1444</v>
      </c>
      <c r="AH225" s="1" t="s">
        <v>1445</v>
      </c>
      <c r="AI225" s="1" t="s">
        <v>1446</v>
      </c>
      <c r="AJ225" s="1" t="s">
        <v>669</v>
      </c>
      <c r="AK225" s="6">
        <v>1</v>
      </c>
      <c r="AL225" s="7">
        <v>3.9</v>
      </c>
      <c r="AM225" s="7">
        <v>0.2</v>
      </c>
      <c r="AN225" s="7">
        <v>3.9</v>
      </c>
      <c r="AO225" s="1" t="s">
        <v>94</v>
      </c>
      <c r="AP225" s="7">
        <v>62.97</v>
      </c>
      <c r="AQ225" s="1" t="s">
        <v>53</v>
      </c>
      <c r="AR225" s="1" t="s">
        <v>53</v>
      </c>
      <c r="AS225" s="1" t="s">
        <v>53</v>
      </c>
      <c r="AT225" s="1" t="s">
        <v>51</v>
      </c>
      <c r="AU225" s="1" t="s">
        <v>51</v>
      </c>
      <c r="AV225" s="1" t="s">
        <v>110</v>
      </c>
      <c r="AW225" s="1" t="s">
        <v>105</v>
      </c>
      <c r="AX225" s="1" t="s">
        <v>105</v>
      </c>
      <c r="AY225" s="1" t="s">
        <v>51</v>
      </c>
      <c r="AZ225" s="1" t="s">
        <v>54</v>
      </c>
      <c r="BA225" s="1" t="s">
        <v>1447</v>
      </c>
      <c r="BB225" s="1" t="s">
        <v>51</v>
      </c>
      <c r="BC225" s="1" t="s">
        <v>1448</v>
      </c>
      <c r="BD225" s="1" t="s">
        <v>106</v>
      </c>
      <c r="BE225" s="1" t="s">
        <v>107</v>
      </c>
      <c r="BF225" s="1" t="s">
        <v>108</v>
      </c>
      <c r="BG225" s="1" t="s">
        <v>55</v>
      </c>
      <c r="BH225" s="1" t="s">
        <v>56</v>
      </c>
      <c r="BI225" s="1" t="s">
        <v>51</v>
      </c>
      <c r="BJ225" s="1" t="s">
        <v>109</v>
      </c>
    </row>
    <row r="226" spans="2:62" x14ac:dyDescent="0.3">
      <c r="B226" s="9">
        <f t="shared" si="76"/>
        <v>222</v>
      </c>
      <c r="C226" s="9" t="str">
        <f>AD226</f>
        <v>YVR</v>
      </c>
      <c r="D226" s="9" t="str">
        <f>AC226</f>
        <v>2025-09-28</v>
      </c>
      <c r="E226" s="9" t="str">
        <f>AE226</f>
        <v>01477644711</v>
      </c>
      <c r="F226" s="9" t="str">
        <f>AF226</f>
        <v>PUS250163209</v>
      </c>
      <c r="G226" s="9" t="str">
        <f>AG226</f>
        <v>박영해</v>
      </c>
      <c r="H226" s="2" t="str">
        <f>AO226</f>
        <v>일반(목록배제,Normal-Manifest Exception)</v>
      </c>
      <c r="I226" s="28">
        <f>AP226</f>
        <v>41.98</v>
      </c>
      <c r="J226" s="2" t="str">
        <f>AW226</f>
        <v>KSC GLOBAL TRADING LTD</v>
      </c>
      <c r="K226" s="9">
        <f>AK226</f>
        <v>1</v>
      </c>
      <c r="L226" s="21">
        <f>AL226</f>
        <v>0.9</v>
      </c>
      <c r="M226" s="21">
        <f>AM226</f>
        <v>0.2</v>
      </c>
      <c r="N226" s="21">
        <f>AN226</f>
        <v>0.9</v>
      </c>
      <c r="O226" s="21">
        <f t="shared" si="77"/>
        <v>1</v>
      </c>
      <c r="P226" s="9" t="str">
        <f>BA226</f>
        <v>6094373041073</v>
      </c>
      <c r="Q226" s="22">
        <f t="shared" si="78"/>
        <v>8650</v>
      </c>
      <c r="R226" s="27">
        <f>VLOOKUP(H226,MAPPING!$B$3:$D$13,3,0)</f>
        <v>0</v>
      </c>
      <c r="S226" s="26">
        <f t="shared" si="79"/>
        <v>0</v>
      </c>
      <c r="T226" s="27">
        <v>0</v>
      </c>
      <c r="U226" s="27">
        <f>(IF(VLOOKUP(VLOOKUP(AP226,MAPPING!$B$15:$D$20,2,1),MAPPING!$C$15:$E$20,2,0)=7000,0,VLOOKUP(VLOOKUP(AP226,MAPPING!$B$15:$D$20,2,1),MAPPING!$C$15:$E$20,2,0)))</f>
        <v>0</v>
      </c>
      <c r="V226" s="27">
        <f>(K226*VLOOKUP(O226/K226,MAPPING!$B$22:$C$29,2,10))</f>
        <v>0</v>
      </c>
      <c r="W226" s="27">
        <v>0</v>
      </c>
      <c r="X226" s="124">
        <f t="shared" si="80"/>
        <v>0</v>
      </c>
      <c r="Y226" s="122"/>
      <c r="Z226" s="11">
        <f t="shared" si="75"/>
        <v>8650</v>
      </c>
      <c r="AA226" s="95"/>
      <c r="AC226" s="1" t="s">
        <v>1449</v>
      </c>
      <c r="AD226" s="1" t="s">
        <v>96</v>
      </c>
      <c r="AE226" s="1" t="s">
        <v>1450</v>
      </c>
      <c r="AF226" s="1" t="s">
        <v>1451</v>
      </c>
      <c r="AG226" s="1" t="s">
        <v>1452</v>
      </c>
      <c r="AH226" s="1" t="s">
        <v>1453</v>
      </c>
      <c r="AI226" s="1" t="s">
        <v>1454</v>
      </c>
      <c r="AJ226" s="1" t="s">
        <v>51</v>
      </c>
      <c r="AK226" s="6">
        <v>1</v>
      </c>
      <c r="AL226" s="7">
        <v>0.9</v>
      </c>
      <c r="AM226" s="7">
        <v>0.2</v>
      </c>
      <c r="AN226" s="7">
        <v>0.9</v>
      </c>
      <c r="AO226" s="1" t="s">
        <v>58</v>
      </c>
      <c r="AP226" s="7">
        <v>41.98</v>
      </c>
      <c r="AQ226" s="1" t="s">
        <v>53</v>
      </c>
      <c r="AR226" s="1" t="s">
        <v>53</v>
      </c>
      <c r="AS226" s="1" t="s">
        <v>53</v>
      </c>
      <c r="AT226" s="1" t="s">
        <v>51</v>
      </c>
      <c r="AU226" s="1" t="s">
        <v>51</v>
      </c>
      <c r="AV226" s="1" t="s">
        <v>110</v>
      </c>
      <c r="AW226" s="1" t="s">
        <v>105</v>
      </c>
      <c r="AX226" s="1" t="s">
        <v>105</v>
      </c>
      <c r="AY226" s="1" t="s">
        <v>51</v>
      </c>
      <c r="AZ226" s="1" t="s">
        <v>54</v>
      </c>
      <c r="BA226" s="1" t="s">
        <v>1455</v>
      </c>
      <c r="BB226" s="1" t="s">
        <v>51</v>
      </c>
      <c r="BC226" s="1" t="s">
        <v>1456</v>
      </c>
      <c r="BD226" s="1" t="s">
        <v>106</v>
      </c>
      <c r="BE226" s="1" t="s">
        <v>107</v>
      </c>
      <c r="BF226" s="1" t="s">
        <v>108</v>
      </c>
      <c r="BG226" s="1" t="s">
        <v>55</v>
      </c>
      <c r="BH226" s="1" t="s">
        <v>56</v>
      </c>
      <c r="BI226" s="1" t="s">
        <v>51</v>
      </c>
      <c r="BJ226" s="1" t="s">
        <v>109</v>
      </c>
    </row>
    <row r="227" spans="2:62" x14ac:dyDescent="0.3">
      <c r="B227" s="9">
        <f t="shared" si="76"/>
        <v>223</v>
      </c>
      <c r="C227" s="9" t="str">
        <f>AD227</f>
        <v>YVR</v>
      </c>
      <c r="D227" s="9" t="str">
        <f>AC227</f>
        <v>2025-09-28</v>
      </c>
      <c r="E227" s="9" t="str">
        <f>AE227</f>
        <v>01477644711</v>
      </c>
      <c r="F227" s="9" t="str">
        <f>AF227</f>
        <v>PUS250163198</v>
      </c>
      <c r="G227" s="9" t="str">
        <f>AG227</f>
        <v>조지은</v>
      </c>
      <c r="H227" s="2" t="str">
        <f>AO227</f>
        <v>일반(목록배제,Normal-Manifest Exception)</v>
      </c>
      <c r="I227" s="28">
        <f>AP227</f>
        <v>11.99</v>
      </c>
      <c r="J227" s="2" t="str">
        <f>AW227</f>
        <v>KSC GLOBAL TRADING LTD</v>
      </c>
      <c r="K227" s="9">
        <f>AK227</f>
        <v>1</v>
      </c>
      <c r="L227" s="21">
        <f>AL227</f>
        <v>1.2</v>
      </c>
      <c r="M227" s="21">
        <f>AM227</f>
        <v>0.2</v>
      </c>
      <c r="N227" s="21">
        <f>AN227</f>
        <v>1.2</v>
      </c>
      <c r="O227" s="21">
        <f t="shared" si="77"/>
        <v>1.5</v>
      </c>
      <c r="P227" s="9" t="str">
        <f>BA227</f>
        <v>6094373041062</v>
      </c>
      <c r="Q227" s="22">
        <f t="shared" si="78"/>
        <v>10650</v>
      </c>
      <c r="R227" s="27">
        <f>VLOOKUP(H227,MAPPING!$B$3:$D$13,3,0)</f>
        <v>0</v>
      </c>
      <c r="S227" s="26">
        <f t="shared" si="79"/>
        <v>0</v>
      </c>
      <c r="T227" s="27">
        <v>0</v>
      </c>
      <c r="U227" s="27">
        <f>(IF(VLOOKUP(VLOOKUP(AP227,MAPPING!$B$15:$D$20,2,1),MAPPING!$C$15:$E$20,2,0)=7000,0,VLOOKUP(VLOOKUP(AP227,MAPPING!$B$15:$D$20,2,1),MAPPING!$C$15:$E$20,2,0)))</f>
        <v>0</v>
      </c>
      <c r="V227" s="27">
        <f>(K227*VLOOKUP(O227/K227,MAPPING!$B$22:$C$29,2,10))</f>
        <v>0</v>
      </c>
      <c r="W227" s="27">
        <v>0</v>
      </c>
      <c r="X227" s="124">
        <f t="shared" si="80"/>
        <v>0</v>
      </c>
      <c r="Y227" s="122"/>
      <c r="Z227" s="11">
        <f t="shared" si="75"/>
        <v>10650</v>
      </c>
      <c r="AA227" s="95"/>
      <c r="AC227" s="1" t="s">
        <v>1449</v>
      </c>
      <c r="AD227" s="1" t="s">
        <v>96</v>
      </c>
      <c r="AE227" s="1" t="s">
        <v>1450</v>
      </c>
      <c r="AF227" s="1" t="s">
        <v>1457</v>
      </c>
      <c r="AG227" s="1" t="s">
        <v>1458</v>
      </c>
      <c r="AH227" s="1" t="s">
        <v>1459</v>
      </c>
      <c r="AI227" s="1" t="s">
        <v>1460</v>
      </c>
      <c r="AJ227" s="1" t="s">
        <v>51</v>
      </c>
      <c r="AK227" s="6">
        <v>1</v>
      </c>
      <c r="AL227" s="7">
        <v>1.2</v>
      </c>
      <c r="AM227" s="7">
        <v>0.2</v>
      </c>
      <c r="AN227" s="7">
        <v>1.2</v>
      </c>
      <c r="AO227" s="1" t="s">
        <v>58</v>
      </c>
      <c r="AP227" s="7">
        <v>11.99</v>
      </c>
      <c r="AQ227" s="1" t="s">
        <v>53</v>
      </c>
      <c r="AR227" s="1" t="s">
        <v>53</v>
      </c>
      <c r="AS227" s="1" t="s">
        <v>53</v>
      </c>
      <c r="AT227" s="1" t="s">
        <v>51</v>
      </c>
      <c r="AU227" s="1" t="s">
        <v>51</v>
      </c>
      <c r="AV227" s="1" t="s">
        <v>110</v>
      </c>
      <c r="AW227" s="1" t="s">
        <v>105</v>
      </c>
      <c r="AX227" s="1" t="s">
        <v>105</v>
      </c>
      <c r="AY227" s="1" t="s">
        <v>51</v>
      </c>
      <c r="AZ227" s="1" t="s">
        <v>54</v>
      </c>
      <c r="BA227" s="1" t="s">
        <v>1461</v>
      </c>
      <c r="BB227" s="1" t="s">
        <v>51</v>
      </c>
      <c r="BC227" s="1" t="s">
        <v>1462</v>
      </c>
      <c r="BD227" s="1" t="s">
        <v>106</v>
      </c>
      <c r="BE227" s="1" t="s">
        <v>107</v>
      </c>
      <c r="BF227" s="1" t="s">
        <v>108</v>
      </c>
      <c r="BG227" s="1" t="s">
        <v>55</v>
      </c>
      <c r="BH227" s="1" t="s">
        <v>56</v>
      </c>
      <c r="BI227" s="1" t="s">
        <v>51</v>
      </c>
      <c r="BJ227" s="1" t="s">
        <v>109</v>
      </c>
    </row>
    <row r="228" spans="2:62" x14ac:dyDescent="0.3">
      <c r="B228" s="9">
        <f t="shared" si="76"/>
        <v>224</v>
      </c>
      <c r="C228" s="9" t="str">
        <f>AD228</f>
        <v>YVR</v>
      </c>
      <c r="D228" s="9" t="str">
        <f>AC228</f>
        <v>2025-09-28</v>
      </c>
      <c r="E228" s="9" t="str">
        <f>AE228</f>
        <v>01477644711</v>
      </c>
      <c r="F228" s="9" t="str">
        <f>AF228</f>
        <v>PUS250163217</v>
      </c>
      <c r="G228" s="9" t="str">
        <f>AG228</f>
        <v>이하룡</v>
      </c>
      <c r="H228" s="2" t="str">
        <f>AO228</f>
        <v>일반(목록배제,Normal-Manifest Exception)</v>
      </c>
      <c r="I228" s="28">
        <f>AP228</f>
        <v>59.95</v>
      </c>
      <c r="J228" s="2" t="str">
        <f>AW228</f>
        <v>KSC GLOBAL TRADING LTD</v>
      </c>
      <c r="K228" s="9">
        <f>AK228</f>
        <v>1</v>
      </c>
      <c r="L228" s="21">
        <f>AL228</f>
        <v>5.5</v>
      </c>
      <c r="M228" s="21">
        <f>AM228</f>
        <v>2</v>
      </c>
      <c r="N228" s="21">
        <f>AN228</f>
        <v>5.5</v>
      </c>
      <c r="O228" s="21">
        <f t="shared" si="77"/>
        <v>5.5</v>
      </c>
      <c r="P228" s="9" t="str">
        <f>BA228</f>
        <v>6094373041081</v>
      </c>
      <c r="Q228" s="22">
        <f t="shared" si="78"/>
        <v>26650</v>
      </c>
      <c r="R228" s="27">
        <f>VLOOKUP(H228,MAPPING!$B$3:$D$13,3,0)</f>
        <v>0</v>
      </c>
      <c r="S228" s="26">
        <f t="shared" si="79"/>
        <v>0</v>
      </c>
      <c r="T228" s="27">
        <v>0</v>
      </c>
      <c r="U228" s="27">
        <f>(IF(VLOOKUP(VLOOKUP(AP228,MAPPING!$B$15:$D$20,2,1),MAPPING!$C$15:$E$20,2,0)=7000,0,VLOOKUP(VLOOKUP(AP228,MAPPING!$B$15:$D$20,2,1),MAPPING!$C$15:$E$20,2,0)))</f>
        <v>0</v>
      </c>
      <c r="V228" s="27">
        <f>(K228*VLOOKUP(O228/K228,MAPPING!$B$22:$C$29,2,10))</f>
        <v>1200</v>
      </c>
      <c r="W228" s="27">
        <v>0</v>
      </c>
      <c r="X228" s="124">
        <f t="shared" si="80"/>
        <v>0</v>
      </c>
      <c r="Y228" s="122"/>
      <c r="Z228" s="11">
        <f t="shared" si="75"/>
        <v>27850</v>
      </c>
      <c r="AA228" s="95"/>
      <c r="AC228" s="1" t="s">
        <v>1449</v>
      </c>
      <c r="AD228" s="1" t="s">
        <v>96</v>
      </c>
      <c r="AE228" s="1" t="s">
        <v>1450</v>
      </c>
      <c r="AF228" s="1" t="s">
        <v>1463</v>
      </c>
      <c r="AG228" s="1" t="s">
        <v>1464</v>
      </c>
      <c r="AH228" s="1" t="s">
        <v>1465</v>
      </c>
      <c r="AI228" s="1" t="s">
        <v>1466</v>
      </c>
      <c r="AJ228" s="1" t="s">
        <v>51</v>
      </c>
      <c r="AK228" s="6">
        <v>1</v>
      </c>
      <c r="AL228" s="7">
        <v>5.5</v>
      </c>
      <c r="AM228" s="7">
        <v>2</v>
      </c>
      <c r="AN228" s="7">
        <v>5.5</v>
      </c>
      <c r="AO228" s="1" t="s">
        <v>58</v>
      </c>
      <c r="AP228" s="7">
        <v>59.95</v>
      </c>
      <c r="AQ228" s="1" t="s">
        <v>53</v>
      </c>
      <c r="AR228" s="1" t="s">
        <v>53</v>
      </c>
      <c r="AS228" s="1" t="s">
        <v>53</v>
      </c>
      <c r="AT228" s="1" t="s">
        <v>51</v>
      </c>
      <c r="AU228" s="1" t="s">
        <v>51</v>
      </c>
      <c r="AV228" s="1" t="s">
        <v>110</v>
      </c>
      <c r="AW228" s="1" t="s">
        <v>105</v>
      </c>
      <c r="AX228" s="1" t="s">
        <v>105</v>
      </c>
      <c r="AY228" s="1" t="s">
        <v>51</v>
      </c>
      <c r="AZ228" s="1" t="s">
        <v>54</v>
      </c>
      <c r="BA228" s="1" t="s">
        <v>1467</v>
      </c>
      <c r="BB228" s="1" t="s">
        <v>51</v>
      </c>
      <c r="BC228" s="1" t="s">
        <v>1468</v>
      </c>
      <c r="BD228" s="1" t="s">
        <v>106</v>
      </c>
      <c r="BE228" s="1" t="s">
        <v>107</v>
      </c>
      <c r="BF228" s="1" t="s">
        <v>108</v>
      </c>
      <c r="BG228" s="1" t="s">
        <v>55</v>
      </c>
      <c r="BH228" s="1" t="s">
        <v>56</v>
      </c>
      <c r="BI228" s="1" t="s">
        <v>51</v>
      </c>
      <c r="BJ228" s="1" t="s">
        <v>109</v>
      </c>
    </row>
    <row r="229" spans="2:62" x14ac:dyDescent="0.3">
      <c r="B229" s="9">
        <f t="shared" si="76"/>
        <v>225</v>
      </c>
      <c r="C229" s="9" t="str">
        <f>AD229</f>
        <v>YVR</v>
      </c>
      <c r="D229" s="9" t="str">
        <f>AC229</f>
        <v>2025-09-28</v>
      </c>
      <c r="E229" s="9" t="str">
        <f>AE229</f>
        <v>01477644711</v>
      </c>
      <c r="F229" s="9" t="str">
        <f>AF229</f>
        <v>PUS250163749</v>
      </c>
      <c r="G229" s="9" t="str">
        <f>AG229</f>
        <v>진운기</v>
      </c>
      <c r="H229" s="2" t="str">
        <f>AO229</f>
        <v>일반(목록배제,Normal-Manifest Exception)</v>
      </c>
      <c r="I229" s="28">
        <f>AP229</f>
        <v>20.9</v>
      </c>
      <c r="J229" s="2" t="str">
        <f>AW229</f>
        <v>KSC GLOBAL TRADING LTD</v>
      </c>
      <c r="K229" s="9">
        <f>AK229</f>
        <v>1</v>
      </c>
      <c r="L229" s="21">
        <f>AL229</f>
        <v>0.5</v>
      </c>
      <c r="M229" s="21">
        <f>AM229</f>
        <v>0.2</v>
      </c>
      <c r="N229" s="21">
        <f>AN229</f>
        <v>0.5</v>
      </c>
      <c r="O229" s="21">
        <f t="shared" si="77"/>
        <v>0.5</v>
      </c>
      <c r="P229" s="9" t="str">
        <f>BA229</f>
        <v>6094373042897</v>
      </c>
      <c r="Q229" s="22">
        <f t="shared" si="78"/>
        <v>6650</v>
      </c>
      <c r="R229" s="27">
        <f>VLOOKUP(H229,MAPPING!$B$3:$D$13,3,0)</f>
        <v>0</v>
      </c>
      <c r="S229" s="26">
        <f t="shared" si="79"/>
        <v>0</v>
      </c>
      <c r="T229" s="27">
        <v>0</v>
      </c>
      <c r="U229" s="27">
        <f>(IF(VLOOKUP(VLOOKUP(AP229,MAPPING!$B$15:$D$20,2,1),MAPPING!$C$15:$E$20,2,0)=7000,0,VLOOKUP(VLOOKUP(AP229,MAPPING!$B$15:$D$20,2,1),MAPPING!$C$15:$E$20,2,0)))</f>
        <v>0</v>
      </c>
      <c r="V229" s="27">
        <f>(K229*VLOOKUP(O229/K229,MAPPING!$B$22:$C$29,2,10))</f>
        <v>0</v>
      </c>
      <c r="W229" s="27">
        <v>0</v>
      </c>
      <c r="X229" s="124">
        <f t="shared" si="80"/>
        <v>0</v>
      </c>
      <c r="Y229" s="122"/>
      <c r="Z229" s="11">
        <f t="shared" si="75"/>
        <v>6650</v>
      </c>
      <c r="AA229" s="95"/>
      <c r="AC229" s="1" t="s">
        <v>1449</v>
      </c>
      <c r="AD229" s="1" t="s">
        <v>96</v>
      </c>
      <c r="AE229" s="1" t="s">
        <v>1450</v>
      </c>
      <c r="AF229" s="1" t="s">
        <v>1469</v>
      </c>
      <c r="AG229" s="1" t="s">
        <v>606</v>
      </c>
      <c r="AH229" s="1" t="s">
        <v>607</v>
      </c>
      <c r="AI229" s="1" t="s">
        <v>608</v>
      </c>
      <c r="AJ229" s="1" t="s">
        <v>51</v>
      </c>
      <c r="AK229" s="6">
        <v>1</v>
      </c>
      <c r="AL229" s="7">
        <v>0.5</v>
      </c>
      <c r="AM229" s="7">
        <v>0.2</v>
      </c>
      <c r="AN229" s="7">
        <v>0.5</v>
      </c>
      <c r="AO229" s="1" t="s">
        <v>58</v>
      </c>
      <c r="AP229" s="7">
        <v>20.9</v>
      </c>
      <c r="AQ229" s="1" t="s">
        <v>53</v>
      </c>
      <c r="AR229" s="1" t="s">
        <v>53</v>
      </c>
      <c r="AS229" s="1" t="s">
        <v>53</v>
      </c>
      <c r="AT229" s="1" t="s">
        <v>51</v>
      </c>
      <c r="AU229" s="1" t="s">
        <v>51</v>
      </c>
      <c r="AV229" s="1" t="s">
        <v>110</v>
      </c>
      <c r="AW229" s="1" t="s">
        <v>105</v>
      </c>
      <c r="AX229" s="1" t="s">
        <v>105</v>
      </c>
      <c r="AY229" s="1" t="s">
        <v>51</v>
      </c>
      <c r="AZ229" s="1" t="s">
        <v>54</v>
      </c>
      <c r="BA229" s="1" t="s">
        <v>1470</v>
      </c>
      <c r="BB229" s="1" t="s">
        <v>51</v>
      </c>
      <c r="BC229" s="1" t="s">
        <v>1471</v>
      </c>
      <c r="BD229" s="1" t="s">
        <v>106</v>
      </c>
      <c r="BE229" s="1" t="s">
        <v>107</v>
      </c>
      <c r="BF229" s="1" t="s">
        <v>108</v>
      </c>
      <c r="BG229" s="1" t="s">
        <v>55</v>
      </c>
      <c r="BH229" s="1" t="s">
        <v>56</v>
      </c>
      <c r="BI229" s="1" t="s">
        <v>51</v>
      </c>
      <c r="BJ229" s="1" t="s">
        <v>109</v>
      </c>
    </row>
    <row r="230" spans="2:62" x14ac:dyDescent="0.3">
      <c r="B230" s="9">
        <f t="shared" si="76"/>
        <v>226</v>
      </c>
      <c r="C230" s="9" t="str">
        <f>AD230</f>
        <v>YVR</v>
      </c>
      <c r="D230" s="9" t="str">
        <f>AC230</f>
        <v>2025-09-28</v>
      </c>
      <c r="E230" s="9" t="str">
        <f>AE230</f>
        <v>01477644711</v>
      </c>
      <c r="F230" s="9" t="str">
        <f>AF230</f>
        <v>PUS250163218</v>
      </c>
      <c r="G230" s="9" t="str">
        <f>AG230</f>
        <v>이한생</v>
      </c>
      <c r="H230" s="2" t="str">
        <f>AO230</f>
        <v>일반(목록배제,Normal-Manifest Exception)</v>
      </c>
      <c r="I230" s="28">
        <f>AP230</f>
        <v>20.99</v>
      </c>
      <c r="J230" s="2" t="str">
        <f>AW230</f>
        <v>KSC GLOBAL TRADING LTD</v>
      </c>
      <c r="K230" s="9">
        <f>AK230</f>
        <v>1</v>
      </c>
      <c r="L230" s="21">
        <f>AL230</f>
        <v>0.5</v>
      </c>
      <c r="M230" s="21">
        <f>AM230</f>
        <v>0.2</v>
      </c>
      <c r="N230" s="21">
        <f>AN230</f>
        <v>0.5</v>
      </c>
      <c r="O230" s="21">
        <f t="shared" si="77"/>
        <v>0.5</v>
      </c>
      <c r="P230" s="9" t="str">
        <f>BA230</f>
        <v>6094373041082</v>
      </c>
      <c r="Q230" s="22">
        <f t="shared" si="78"/>
        <v>6650</v>
      </c>
      <c r="R230" s="27">
        <f>VLOOKUP(H230,MAPPING!$B$3:$D$13,3,0)</f>
        <v>0</v>
      </c>
      <c r="S230" s="26">
        <f t="shared" si="79"/>
        <v>0</v>
      </c>
      <c r="T230" s="27">
        <v>0</v>
      </c>
      <c r="U230" s="27">
        <f>(IF(VLOOKUP(VLOOKUP(AP230,MAPPING!$B$15:$D$20,2,1),MAPPING!$C$15:$E$20,2,0)=7000,0,VLOOKUP(VLOOKUP(AP230,MAPPING!$B$15:$D$20,2,1),MAPPING!$C$15:$E$20,2,0)))</f>
        <v>0</v>
      </c>
      <c r="V230" s="27">
        <f>(K230*VLOOKUP(O230/K230,MAPPING!$B$22:$C$29,2,10))</f>
        <v>0</v>
      </c>
      <c r="W230" s="27">
        <v>0</v>
      </c>
      <c r="X230" s="124">
        <f t="shared" si="80"/>
        <v>0</v>
      </c>
      <c r="Y230" s="122"/>
      <c r="Z230" s="11">
        <f t="shared" si="75"/>
        <v>6650</v>
      </c>
      <c r="AA230" s="95"/>
      <c r="AC230" s="1" t="s">
        <v>1449</v>
      </c>
      <c r="AD230" s="1" t="s">
        <v>96</v>
      </c>
      <c r="AE230" s="1" t="s">
        <v>1450</v>
      </c>
      <c r="AF230" s="1" t="s">
        <v>1472</v>
      </c>
      <c r="AG230" s="1" t="s">
        <v>1473</v>
      </c>
      <c r="AH230" s="1" t="s">
        <v>1474</v>
      </c>
      <c r="AI230" s="1" t="s">
        <v>1475</v>
      </c>
      <c r="AJ230" s="1" t="s">
        <v>51</v>
      </c>
      <c r="AK230" s="6">
        <v>1</v>
      </c>
      <c r="AL230" s="7">
        <v>0.5</v>
      </c>
      <c r="AM230" s="7">
        <v>0.2</v>
      </c>
      <c r="AN230" s="7">
        <v>0.5</v>
      </c>
      <c r="AO230" s="1" t="s">
        <v>58</v>
      </c>
      <c r="AP230" s="7">
        <v>20.99</v>
      </c>
      <c r="AQ230" s="1" t="s">
        <v>53</v>
      </c>
      <c r="AR230" s="1" t="s">
        <v>53</v>
      </c>
      <c r="AS230" s="1" t="s">
        <v>53</v>
      </c>
      <c r="AT230" s="1" t="s">
        <v>51</v>
      </c>
      <c r="AU230" s="1" t="s">
        <v>51</v>
      </c>
      <c r="AV230" s="1" t="s">
        <v>110</v>
      </c>
      <c r="AW230" s="1" t="s">
        <v>105</v>
      </c>
      <c r="AX230" s="1" t="s">
        <v>105</v>
      </c>
      <c r="AY230" s="1" t="s">
        <v>51</v>
      </c>
      <c r="AZ230" s="1" t="s">
        <v>54</v>
      </c>
      <c r="BA230" s="1" t="s">
        <v>1476</v>
      </c>
      <c r="BB230" s="1" t="s">
        <v>51</v>
      </c>
      <c r="BC230" s="1" t="s">
        <v>1477</v>
      </c>
      <c r="BD230" s="1" t="s">
        <v>106</v>
      </c>
      <c r="BE230" s="1" t="s">
        <v>107</v>
      </c>
      <c r="BF230" s="1" t="s">
        <v>108</v>
      </c>
      <c r="BG230" s="1" t="s">
        <v>55</v>
      </c>
      <c r="BH230" s="1" t="s">
        <v>56</v>
      </c>
      <c r="BI230" s="1" t="s">
        <v>51</v>
      </c>
      <c r="BJ230" s="1" t="s">
        <v>109</v>
      </c>
    </row>
    <row r="231" spans="2:62" x14ac:dyDescent="0.3">
      <c r="B231" s="9">
        <f t="shared" si="76"/>
        <v>227</v>
      </c>
      <c r="C231" s="9" t="str">
        <f>AD231</f>
        <v>YVR</v>
      </c>
      <c r="D231" s="9" t="str">
        <f>AC231</f>
        <v>2025-09-28</v>
      </c>
      <c r="E231" s="9" t="str">
        <f>AE231</f>
        <v>01477644711</v>
      </c>
      <c r="F231" s="9" t="str">
        <f>AF231</f>
        <v>PUS250163207</v>
      </c>
      <c r="G231" s="9" t="str">
        <f>AG231</f>
        <v>남미경</v>
      </c>
      <c r="H231" s="2" t="str">
        <f>AO231</f>
        <v>일반(목록배제,Normal-Manifest Exception)</v>
      </c>
      <c r="I231" s="28">
        <f>AP231</f>
        <v>61.98</v>
      </c>
      <c r="J231" s="2" t="str">
        <f>AW231</f>
        <v>KSC GLOBAL TRADING LTD</v>
      </c>
      <c r="K231" s="9">
        <f>AK231</f>
        <v>1</v>
      </c>
      <c r="L231" s="21">
        <f>AL231</f>
        <v>0.5</v>
      </c>
      <c r="M231" s="21">
        <f>AM231</f>
        <v>0.2</v>
      </c>
      <c r="N231" s="21">
        <f>AN231</f>
        <v>0.5</v>
      </c>
      <c r="O231" s="21">
        <f t="shared" si="77"/>
        <v>0.5</v>
      </c>
      <c r="P231" s="9" t="str">
        <f>BA231</f>
        <v>6094373041071</v>
      </c>
      <c r="Q231" s="22">
        <f t="shared" si="78"/>
        <v>6650</v>
      </c>
      <c r="R231" s="27">
        <f>VLOOKUP(H231,MAPPING!$B$3:$D$13,3,0)</f>
        <v>0</v>
      </c>
      <c r="S231" s="26">
        <f t="shared" si="79"/>
        <v>0</v>
      </c>
      <c r="T231" s="27">
        <v>0</v>
      </c>
      <c r="U231" s="27">
        <f>(IF(VLOOKUP(VLOOKUP(AP231,MAPPING!$B$15:$D$20,2,1),MAPPING!$C$15:$E$20,2,0)=7000,0,VLOOKUP(VLOOKUP(AP231,MAPPING!$B$15:$D$20,2,1),MAPPING!$C$15:$E$20,2,0)))</f>
        <v>0</v>
      </c>
      <c r="V231" s="27">
        <f>(K231*VLOOKUP(O231/K231,MAPPING!$B$22:$C$29,2,10))</f>
        <v>0</v>
      </c>
      <c r="W231" s="27">
        <v>0</v>
      </c>
      <c r="X231" s="124">
        <f t="shared" si="80"/>
        <v>0</v>
      </c>
      <c r="Y231" s="122"/>
      <c r="Z231" s="11">
        <f t="shared" si="75"/>
        <v>6650</v>
      </c>
      <c r="AA231" s="95"/>
      <c r="AC231" s="1" t="s">
        <v>1449</v>
      </c>
      <c r="AD231" s="1" t="s">
        <v>96</v>
      </c>
      <c r="AE231" s="1" t="s">
        <v>1450</v>
      </c>
      <c r="AF231" s="1" t="s">
        <v>1478</v>
      </c>
      <c r="AG231" s="1" t="s">
        <v>1479</v>
      </c>
      <c r="AH231" s="1" t="s">
        <v>1480</v>
      </c>
      <c r="AI231" s="1" t="s">
        <v>1481</v>
      </c>
      <c r="AJ231" s="1" t="s">
        <v>51</v>
      </c>
      <c r="AK231" s="6">
        <v>1</v>
      </c>
      <c r="AL231" s="7">
        <v>0.5</v>
      </c>
      <c r="AM231" s="7">
        <v>0.2</v>
      </c>
      <c r="AN231" s="7">
        <v>0.5</v>
      </c>
      <c r="AO231" s="1" t="s">
        <v>58</v>
      </c>
      <c r="AP231" s="7">
        <v>61.98</v>
      </c>
      <c r="AQ231" s="1" t="s">
        <v>53</v>
      </c>
      <c r="AR231" s="1" t="s">
        <v>53</v>
      </c>
      <c r="AS231" s="1" t="s">
        <v>53</v>
      </c>
      <c r="AT231" s="1" t="s">
        <v>51</v>
      </c>
      <c r="AU231" s="1" t="s">
        <v>51</v>
      </c>
      <c r="AV231" s="1" t="s">
        <v>110</v>
      </c>
      <c r="AW231" s="1" t="s">
        <v>105</v>
      </c>
      <c r="AX231" s="1" t="s">
        <v>105</v>
      </c>
      <c r="AY231" s="1" t="s">
        <v>51</v>
      </c>
      <c r="AZ231" s="1" t="s">
        <v>54</v>
      </c>
      <c r="BA231" s="1" t="s">
        <v>1482</v>
      </c>
      <c r="BB231" s="1" t="s">
        <v>51</v>
      </c>
      <c r="BC231" s="1" t="s">
        <v>1483</v>
      </c>
      <c r="BD231" s="1" t="s">
        <v>106</v>
      </c>
      <c r="BE231" s="1" t="s">
        <v>107</v>
      </c>
      <c r="BF231" s="1" t="s">
        <v>108</v>
      </c>
      <c r="BG231" s="1" t="s">
        <v>55</v>
      </c>
      <c r="BH231" s="1" t="s">
        <v>56</v>
      </c>
      <c r="BI231" s="1" t="s">
        <v>51</v>
      </c>
      <c r="BJ231" s="1" t="s">
        <v>109</v>
      </c>
    </row>
    <row r="232" spans="2:62" x14ac:dyDescent="0.3">
      <c r="B232" s="9">
        <f t="shared" si="76"/>
        <v>228</v>
      </c>
      <c r="C232" s="9" t="str">
        <f>AD232</f>
        <v>YVR</v>
      </c>
      <c r="D232" s="9" t="str">
        <f>AC232</f>
        <v>2025-09-28</v>
      </c>
      <c r="E232" s="9" t="str">
        <f>AE232</f>
        <v>01477644711</v>
      </c>
      <c r="F232" s="9" t="str">
        <f>AF232</f>
        <v>PUS250163203</v>
      </c>
      <c r="G232" s="9" t="str">
        <f>AG232</f>
        <v>김선미</v>
      </c>
      <c r="H232" s="2" t="str">
        <f>AO232</f>
        <v>일반(목록배제,Normal-Manifest Exception)</v>
      </c>
      <c r="I232" s="28">
        <f>AP232</f>
        <v>63.96</v>
      </c>
      <c r="J232" s="2" t="str">
        <f>AW232</f>
        <v>KSC GLOBAL TRADING LTD</v>
      </c>
      <c r="K232" s="9">
        <f>AK232</f>
        <v>1</v>
      </c>
      <c r="L232" s="21">
        <f>AL232</f>
        <v>1.5</v>
      </c>
      <c r="M232" s="21">
        <f>AM232</f>
        <v>0.2</v>
      </c>
      <c r="N232" s="21">
        <f>AN232</f>
        <v>1.5</v>
      </c>
      <c r="O232" s="21">
        <f t="shared" si="77"/>
        <v>1.5</v>
      </c>
      <c r="P232" s="9" t="str">
        <f>BA232</f>
        <v>6094373041067</v>
      </c>
      <c r="Q232" s="22">
        <f t="shared" si="78"/>
        <v>10650</v>
      </c>
      <c r="R232" s="27">
        <f>VLOOKUP(H232,MAPPING!$B$3:$D$13,3,0)</f>
        <v>0</v>
      </c>
      <c r="S232" s="26">
        <f t="shared" si="79"/>
        <v>0</v>
      </c>
      <c r="T232" s="27">
        <v>0</v>
      </c>
      <c r="U232" s="27">
        <f>(IF(VLOOKUP(VLOOKUP(AP232,MAPPING!$B$15:$D$20,2,1),MAPPING!$C$15:$E$20,2,0)=7000,0,VLOOKUP(VLOOKUP(AP232,MAPPING!$B$15:$D$20,2,1),MAPPING!$C$15:$E$20,2,0)))</f>
        <v>0</v>
      </c>
      <c r="V232" s="27">
        <f>(K232*VLOOKUP(O232/K232,MAPPING!$B$22:$C$29,2,10))</f>
        <v>0</v>
      </c>
      <c r="W232" s="27">
        <v>0</v>
      </c>
      <c r="X232" s="124">
        <f t="shared" si="80"/>
        <v>0</v>
      </c>
      <c r="Y232" s="122"/>
      <c r="Z232" s="11">
        <f t="shared" si="75"/>
        <v>10650</v>
      </c>
      <c r="AA232" s="95"/>
      <c r="AC232" s="1" t="s">
        <v>1449</v>
      </c>
      <c r="AD232" s="1" t="s">
        <v>96</v>
      </c>
      <c r="AE232" s="1" t="s">
        <v>1450</v>
      </c>
      <c r="AF232" s="1" t="s">
        <v>1484</v>
      </c>
      <c r="AG232" s="1" t="s">
        <v>139</v>
      </c>
      <c r="AH232" s="1" t="s">
        <v>1485</v>
      </c>
      <c r="AI232" s="1" t="s">
        <v>1486</v>
      </c>
      <c r="AJ232" s="1" t="s">
        <v>51</v>
      </c>
      <c r="AK232" s="6">
        <v>1</v>
      </c>
      <c r="AL232" s="7">
        <v>1.5</v>
      </c>
      <c r="AM232" s="7">
        <v>0.2</v>
      </c>
      <c r="AN232" s="7">
        <v>1.5</v>
      </c>
      <c r="AO232" s="1" t="s">
        <v>58</v>
      </c>
      <c r="AP232" s="7">
        <v>63.96</v>
      </c>
      <c r="AQ232" s="1" t="s">
        <v>53</v>
      </c>
      <c r="AR232" s="1" t="s">
        <v>53</v>
      </c>
      <c r="AS232" s="1" t="s">
        <v>53</v>
      </c>
      <c r="AT232" s="1" t="s">
        <v>51</v>
      </c>
      <c r="AU232" s="1" t="s">
        <v>51</v>
      </c>
      <c r="AV232" s="1" t="s">
        <v>110</v>
      </c>
      <c r="AW232" s="1" t="s">
        <v>105</v>
      </c>
      <c r="AX232" s="1" t="s">
        <v>105</v>
      </c>
      <c r="AY232" s="1" t="s">
        <v>51</v>
      </c>
      <c r="AZ232" s="1" t="s">
        <v>54</v>
      </c>
      <c r="BA232" s="1" t="s">
        <v>1487</v>
      </c>
      <c r="BB232" s="1" t="s">
        <v>51</v>
      </c>
      <c r="BC232" s="1" t="s">
        <v>1488</v>
      </c>
      <c r="BD232" s="1" t="s">
        <v>106</v>
      </c>
      <c r="BE232" s="1" t="s">
        <v>107</v>
      </c>
      <c r="BF232" s="1" t="s">
        <v>108</v>
      </c>
      <c r="BG232" s="1" t="s">
        <v>55</v>
      </c>
      <c r="BH232" s="1" t="s">
        <v>56</v>
      </c>
      <c r="BI232" s="1" t="s">
        <v>51</v>
      </c>
      <c r="BJ232" s="1" t="s">
        <v>109</v>
      </c>
    </row>
    <row r="233" spans="2:62" x14ac:dyDescent="0.3">
      <c r="B233" s="9">
        <f t="shared" si="76"/>
        <v>229</v>
      </c>
      <c r="C233" s="9" t="str">
        <f>AD233</f>
        <v>YVR</v>
      </c>
      <c r="D233" s="9" t="str">
        <f>AC233</f>
        <v>2025-09-28</v>
      </c>
      <c r="E233" s="9" t="str">
        <f>AE233</f>
        <v>01477644711</v>
      </c>
      <c r="F233" s="9" t="str">
        <f>AF233</f>
        <v>PUS250163205</v>
      </c>
      <c r="G233" s="9" t="str">
        <f>AG233</f>
        <v>김수진</v>
      </c>
      <c r="H233" s="2" t="str">
        <f>AO233</f>
        <v>일반(목록배제,Normal-Manifest Exception)</v>
      </c>
      <c r="I233" s="28">
        <f>AP233</f>
        <v>14.95</v>
      </c>
      <c r="J233" s="2" t="str">
        <f>AW233</f>
        <v>KSC GLOBAL TRADING LTD</v>
      </c>
      <c r="K233" s="9">
        <f>AK233</f>
        <v>1</v>
      </c>
      <c r="L233" s="21">
        <f>AL233</f>
        <v>1.5</v>
      </c>
      <c r="M233" s="21">
        <f>AM233</f>
        <v>0.2</v>
      </c>
      <c r="N233" s="21">
        <f>AN233</f>
        <v>1.5</v>
      </c>
      <c r="O233" s="21">
        <f t="shared" si="77"/>
        <v>1.5</v>
      </c>
      <c r="P233" s="9" t="str">
        <f>BA233</f>
        <v>6094373041069</v>
      </c>
      <c r="Q233" s="22">
        <f t="shared" si="78"/>
        <v>10650</v>
      </c>
      <c r="R233" s="27">
        <f>VLOOKUP(H233,MAPPING!$B$3:$D$13,3,0)</f>
        <v>0</v>
      </c>
      <c r="S233" s="26">
        <f t="shared" si="79"/>
        <v>0</v>
      </c>
      <c r="T233" s="27">
        <v>0</v>
      </c>
      <c r="U233" s="27">
        <f>(IF(VLOOKUP(VLOOKUP(AP233,MAPPING!$B$15:$D$20,2,1),MAPPING!$C$15:$E$20,2,0)=7000,0,VLOOKUP(VLOOKUP(AP233,MAPPING!$B$15:$D$20,2,1),MAPPING!$C$15:$E$20,2,0)))</f>
        <v>0</v>
      </c>
      <c r="V233" s="27">
        <f>(K233*VLOOKUP(O233/K233,MAPPING!$B$22:$C$29,2,10))</f>
        <v>0</v>
      </c>
      <c r="W233" s="27">
        <v>0</v>
      </c>
      <c r="X233" s="124">
        <f t="shared" si="80"/>
        <v>0</v>
      </c>
      <c r="Y233" s="122"/>
      <c r="Z233" s="11">
        <f t="shared" si="75"/>
        <v>10650</v>
      </c>
      <c r="AA233" s="95"/>
      <c r="AC233" s="1" t="s">
        <v>1449</v>
      </c>
      <c r="AD233" s="1" t="s">
        <v>96</v>
      </c>
      <c r="AE233" s="1" t="s">
        <v>1450</v>
      </c>
      <c r="AF233" s="1" t="s">
        <v>1489</v>
      </c>
      <c r="AG233" s="1" t="s">
        <v>1490</v>
      </c>
      <c r="AH233" s="1" t="s">
        <v>1491</v>
      </c>
      <c r="AI233" s="1" t="s">
        <v>1492</v>
      </c>
      <c r="AJ233" s="1" t="s">
        <v>51</v>
      </c>
      <c r="AK233" s="6">
        <v>1</v>
      </c>
      <c r="AL233" s="7">
        <v>1.5</v>
      </c>
      <c r="AM233" s="7">
        <v>0.2</v>
      </c>
      <c r="AN233" s="7">
        <v>1.5</v>
      </c>
      <c r="AO233" s="1" t="s">
        <v>58</v>
      </c>
      <c r="AP233" s="7">
        <v>14.95</v>
      </c>
      <c r="AQ233" s="1" t="s">
        <v>53</v>
      </c>
      <c r="AR233" s="1" t="s">
        <v>53</v>
      </c>
      <c r="AS233" s="1" t="s">
        <v>53</v>
      </c>
      <c r="AT233" s="1" t="s">
        <v>51</v>
      </c>
      <c r="AU233" s="1" t="s">
        <v>51</v>
      </c>
      <c r="AV233" s="1" t="s">
        <v>110</v>
      </c>
      <c r="AW233" s="1" t="s">
        <v>105</v>
      </c>
      <c r="AX233" s="1" t="s">
        <v>105</v>
      </c>
      <c r="AY233" s="1" t="s">
        <v>51</v>
      </c>
      <c r="AZ233" s="1" t="s">
        <v>54</v>
      </c>
      <c r="BA233" s="1" t="s">
        <v>1493</v>
      </c>
      <c r="BB233" s="1" t="s">
        <v>51</v>
      </c>
      <c r="BC233" s="1" t="s">
        <v>1494</v>
      </c>
      <c r="BD233" s="1" t="s">
        <v>106</v>
      </c>
      <c r="BE233" s="1" t="s">
        <v>107</v>
      </c>
      <c r="BF233" s="1" t="s">
        <v>108</v>
      </c>
      <c r="BG233" s="1" t="s">
        <v>55</v>
      </c>
      <c r="BH233" s="1" t="s">
        <v>56</v>
      </c>
      <c r="BI233" s="1" t="s">
        <v>51</v>
      </c>
      <c r="BJ233" s="1" t="s">
        <v>109</v>
      </c>
    </row>
    <row r="234" spans="2:62" x14ac:dyDescent="0.3">
      <c r="B234" s="9">
        <f t="shared" si="76"/>
        <v>230</v>
      </c>
      <c r="C234" s="9" t="str">
        <f>AD234</f>
        <v>YVR</v>
      </c>
      <c r="D234" s="9" t="str">
        <f>AC234</f>
        <v>2025-09-28</v>
      </c>
      <c r="E234" s="9" t="str">
        <f>AE234</f>
        <v>01477644711</v>
      </c>
      <c r="F234" s="9" t="str">
        <f>AF234</f>
        <v>PUS250163206</v>
      </c>
      <c r="G234" s="9" t="str">
        <f>AG234</f>
        <v>김은주</v>
      </c>
      <c r="H234" s="2" t="str">
        <f>AO234</f>
        <v>일반(목록배제,Normal-Manifest Exception)</v>
      </c>
      <c r="I234" s="28">
        <f>AP234</f>
        <v>20.99</v>
      </c>
      <c r="J234" s="2" t="str">
        <f>AW234</f>
        <v>KSC GLOBAL TRADING LTD</v>
      </c>
      <c r="K234" s="9">
        <f>AK234</f>
        <v>1</v>
      </c>
      <c r="L234" s="21">
        <f>AL234</f>
        <v>0.5</v>
      </c>
      <c r="M234" s="21">
        <f>AM234</f>
        <v>0.2</v>
      </c>
      <c r="N234" s="21">
        <f>AN234</f>
        <v>0.5</v>
      </c>
      <c r="O234" s="21">
        <f t="shared" si="77"/>
        <v>0.5</v>
      </c>
      <c r="P234" s="9" t="str">
        <f>BA234</f>
        <v>6094373041070</v>
      </c>
      <c r="Q234" s="22">
        <f t="shared" si="78"/>
        <v>6650</v>
      </c>
      <c r="R234" s="27">
        <f>VLOOKUP(H234,MAPPING!$B$3:$D$13,3,0)</f>
        <v>0</v>
      </c>
      <c r="S234" s="26">
        <f t="shared" si="79"/>
        <v>0</v>
      </c>
      <c r="T234" s="27">
        <v>0</v>
      </c>
      <c r="U234" s="27">
        <f>(IF(VLOOKUP(VLOOKUP(AP234,MAPPING!$B$15:$D$20,2,1),MAPPING!$C$15:$E$20,2,0)=7000,0,VLOOKUP(VLOOKUP(AP234,MAPPING!$B$15:$D$20,2,1),MAPPING!$C$15:$E$20,2,0)))</f>
        <v>0</v>
      </c>
      <c r="V234" s="27">
        <f>(K234*VLOOKUP(O234/K234,MAPPING!$B$22:$C$29,2,10))</f>
        <v>0</v>
      </c>
      <c r="W234" s="27">
        <v>0</v>
      </c>
      <c r="X234" s="124">
        <f t="shared" si="80"/>
        <v>0</v>
      </c>
      <c r="Y234" s="122"/>
      <c r="Z234" s="11">
        <f t="shared" si="75"/>
        <v>6650</v>
      </c>
      <c r="AA234" s="95"/>
      <c r="AC234" s="1" t="s">
        <v>1449</v>
      </c>
      <c r="AD234" s="1" t="s">
        <v>96</v>
      </c>
      <c r="AE234" s="1" t="s">
        <v>1450</v>
      </c>
      <c r="AF234" s="1" t="s">
        <v>1495</v>
      </c>
      <c r="AG234" s="1" t="s">
        <v>137</v>
      </c>
      <c r="AH234" s="1" t="s">
        <v>1496</v>
      </c>
      <c r="AI234" s="1" t="s">
        <v>758</v>
      </c>
      <c r="AJ234" s="1" t="s">
        <v>51</v>
      </c>
      <c r="AK234" s="6">
        <v>1</v>
      </c>
      <c r="AL234" s="7">
        <v>0.5</v>
      </c>
      <c r="AM234" s="7">
        <v>0.2</v>
      </c>
      <c r="AN234" s="7">
        <v>0.5</v>
      </c>
      <c r="AO234" s="1" t="s">
        <v>58</v>
      </c>
      <c r="AP234" s="7">
        <v>20.99</v>
      </c>
      <c r="AQ234" s="1" t="s">
        <v>53</v>
      </c>
      <c r="AR234" s="1" t="s">
        <v>53</v>
      </c>
      <c r="AS234" s="1" t="s">
        <v>53</v>
      </c>
      <c r="AT234" s="1" t="s">
        <v>51</v>
      </c>
      <c r="AU234" s="1" t="s">
        <v>51</v>
      </c>
      <c r="AV234" s="1" t="s">
        <v>110</v>
      </c>
      <c r="AW234" s="1" t="s">
        <v>105</v>
      </c>
      <c r="AX234" s="1" t="s">
        <v>105</v>
      </c>
      <c r="AY234" s="1" t="s">
        <v>51</v>
      </c>
      <c r="AZ234" s="1" t="s">
        <v>54</v>
      </c>
      <c r="BA234" s="1" t="s">
        <v>1497</v>
      </c>
      <c r="BB234" s="1" t="s">
        <v>51</v>
      </c>
      <c r="BC234" s="1" t="s">
        <v>1498</v>
      </c>
      <c r="BD234" s="1" t="s">
        <v>106</v>
      </c>
      <c r="BE234" s="1" t="s">
        <v>107</v>
      </c>
      <c r="BF234" s="1" t="s">
        <v>108</v>
      </c>
      <c r="BG234" s="1" t="s">
        <v>55</v>
      </c>
      <c r="BH234" s="1" t="s">
        <v>56</v>
      </c>
      <c r="BI234" s="1" t="s">
        <v>51</v>
      </c>
      <c r="BJ234" s="1" t="s">
        <v>109</v>
      </c>
    </row>
    <row r="235" spans="2:62" x14ac:dyDescent="0.3">
      <c r="B235" s="9">
        <f t="shared" si="76"/>
        <v>231</v>
      </c>
      <c r="C235" s="9" t="str">
        <f>AD235</f>
        <v>YVR</v>
      </c>
      <c r="D235" s="9" t="str">
        <f>AC235</f>
        <v>2025-09-28</v>
      </c>
      <c r="E235" s="9" t="str">
        <f>AE235</f>
        <v>01477644711</v>
      </c>
      <c r="F235" s="9" t="str">
        <f>AF235</f>
        <v>PUS250163220</v>
      </c>
      <c r="G235" s="9" t="str">
        <f>AG235</f>
        <v>임미숙</v>
      </c>
      <c r="H235" s="2" t="str">
        <f>AO235</f>
        <v>일반(목록배제,Normal-Manifest Exception)</v>
      </c>
      <c r="I235" s="28">
        <f>AP235</f>
        <v>41.98</v>
      </c>
      <c r="J235" s="2" t="str">
        <f>AW235</f>
        <v>KSC GLOBAL TRADING LTD</v>
      </c>
      <c r="K235" s="9">
        <f>AK235</f>
        <v>1</v>
      </c>
      <c r="L235" s="21">
        <f>AL235</f>
        <v>0.5</v>
      </c>
      <c r="M235" s="21">
        <f>AM235</f>
        <v>0.2</v>
      </c>
      <c r="N235" s="21">
        <f>AN235</f>
        <v>0.5</v>
      </c>
      <c r="O235" s="21">
        <f t="shared" si="77"/>
        <v>0.5</v>
      </c>
      <c r="P235" s="9" t="str">
        <f>BA235</f>
        <v>6094373041084</v>
      </c>
      <c r="Q235" s="22">
        <f t="shared" si="78"/>
        <v>6650</v>
      </c>
      <c r="R235" s="27">
        <f>VLOOKUP(H235,MAPPING!$B$3:$D$13,3,0)</f>
        <v>0</v>
      </c>
      <c r="S235" s="26">
        <f t="shared" si="79"/>
        <v>0</v>
      </c>
      <c r="T235" s="27">
        <v>0</v>
      </c>
      <c r="U235" s="27">
        <f>(IF(VLOOKUP(VLOOKUP(AP235,MAPPING!$B$15:$D$20,2,1),MAPPING!$C$15:$E$20,2,0)=7000,0,VLOOKUP(VLOOKUP(AP235,MAPPING!$B$15:$D$20,2,1),MAPPING!$C$15:$E$20,2,0)))</f>
        <v>0</v>
      </c>
      <c r="V235" s="27">
        <f>(K235*VLOOKUP(O235/K235,MAPPING!$B$22:$C$29,2,10))</f>
        <v>0</v>
      </c>
      <c r="W235" s="27">
        <v>0</v>
      </c>
      <c r="X235" s="124">
        <f t="shared" si="80"/>
        <v>0</v>
      </c>
      <c r="Y235" s="122"/>
      <c r="Z235" s="11">
        <f t="shared" si="75"/>
        <v>6650</v>
      </c>
      <c r="AA235" s="95"/>
      <c r="AC235" s="1" t="s">
        <v>1449</v>
      </c>
      <c r="AD235" s="1" t="s">
        <v>96</v>
      </c>
      <c r="AE235" s="1" t="s">
        <v>1450</v>
      </c>
      <c r="AF235" s="1" t="s">
        <v>1499</v>
      </c>
      <c r="AG235" s="1" t="s">
        <v>1500</v>
      </c>
      <c r="AH235" s="1" t="s">
        <v>1501</v>
      </c>
      <c r="AI235" s="1" t="s">
        <v>1502</v>
      </c>
      <c r="AJ235" s="1" t="s">
        <v>51</v>
      </c>
      <c r="AK235" s="6">
        <v>1</v>
      </c>
      <c r="AL235" s="7">
        <v>0.5</v>
      </c>
      <c r="AM235" s="7">
        <v>0.2</v>
      </c>
      <c r="AN235" s="7">
        <v>0.5</v>
      </c>
      <c r="AO235" s="1" t="s">
        <v>58</v>
      </c>
      <c r="AP235" s="7">
        <v>41.98</v>
      </c>
      <c r="AQ235" s="1" t="s">
        <v>53</v>
      </c>
      <c r="AR235" s="1" t="s">
        <v>53</v>
      </c>
      <c r="AS235" s="1" t="s">
        <v>53</v>
      </c>
      <c r="AT235" s="1" t="s">
        <v>51</v>
      </c>
      <c r="AU235" s="1" t="s">
        <v>51</v>
      </c>
      <c r="AV235" s="1" t="s">
        <v>110</v>
      </c>
      <c r="AW235" s="1" t="s">
        <v>105</v>
      </c>
      <c r="AX235" s="1" t="s">
        <v>105</v>
      </c>
      <c r="AY235" s="1" t="s">
        <v>51</v>
      </c>
      <c r="AZ235" s="1" t="s">
        <v>54</v>
      </c>
      <c r="BA235" s="1" t="s">
        <v>1503</v>
      </c>
      <c r="BB235" s="1" t="s">
        <v>51</v>
      </c>
      <c r="BC235" s="1" t="s">
        <v>1504</v>
      </c>
      <c r="BD235" s="1" t="s">
        <v>106</v>
      </c>
      <c r="BE235" s="1" t="s">
        <v>107</v>
      </c>
      <c r="BF235" s="1" t="s">
        <v>108</v>
      </c>
      <c r="BG235" s="1" t="s">
        <v>55</v>
      </c>
      <c r="BH235" s="1" t="s">
        <v>56</v>
      </c>
      <c r="BI235" s="1" t="s">
        <v>51</v>
      </c>
      <c r="BJ235" s="1" t="s">
        <v>109</v>
      </c>
    </row>
    <row r="236" spans="2:62" x14ac:dyDescent="0.3">
      <c r="B236" s="9">
        <f t="shared" si="76"/>
        <v>232</v>
      </c>
      <c r="C236" s="9" t="str">
        <f>AD236</f>
        <v>YVR</v>
      </c>
      <c r="D236" s="9" t="str">
        <f>AC236</f>
        <v>2025-09-28</v>
      </c>
      <c r="E236" s="9" t="str">
        <f>AE236</f>
        <v>01477644711</v>
      </c>
      <c r="F236" s="9" t="str">
        <f>AF236</f>
        <v>PUS250163201</v>
      </c>
      <c r="G236" s="9" t="str">
        <f>AG236</f>
        <v>박성현</v>
      </c>
      <c r="H236" s="2" t="str">
        <f>AO236</f>
        <v>일반(목록배제,Normal-Manifest Exception)</v>
      </c>
      <c r="I236" s="28">
        <f>AP236</f>
        <v>59.95</v>
      </c>
      <c r="J236" s="2" t="str">
        <f>AW236</f>
        <v>KSC GLOBAL TRADING LTD</v>
      </c>
      <c r="K236" s="9">
        <f>AK236</f>
        <v>1</v>
      </c>
      <c r="L236" s="21">
        <f>AL236</f>
        <v>5.5</v>
      </c>
      <c r="M236" s="21">
        <f>AM236</f>
        <v>2</v>
      </c>
      <c r="N236" s="21">
        <f>AN236</f>
        <v>5.5</v>
      </c>
      <c r="O236" s="21">
        <f t="shared" si="77"/>
        <v>5.5</v>
      </c>
      <c r="P236" s="9" t="str">
        <f>BA236</f>
        <v>6094373041065</v>
      </c>
      <c r="Q236" s="22">
        <f t="shared" si="78"/>
        <v>26650</v>
      </c>
      <c r="R236" s="27">
        <f>VLOOKUP(H236,MAPPING!$B$3:$D$13,3,0)</f>
        <v>0</v>
      </c>
      <c r="S236" s="26">
        <f t="shared" si="79"/>
        <v>0</v>
      </c>
      <c r="T236" s="27">
        <v>0</v>
      </c>
      <c r="U236" s="27">
        <f>(IF(VLOOKUP(VLOOKUP(AP236,MAPPING!$B$15:$D$20,2,1),MAPPING!$C$15:$E$20,2,0)=7000,0,VLOOKUP(VLOOKUP(AP236,MAPPING!$B$15:$D$20,2,1),MAPPING!$C$15:$E$20,2,0)))</f>
        <v>0</v>
      </c>
      <c r="V236" s="27">
        <f>(K236*VLOOKUP(O236/K236,MAPPING!$B$22:$C$29,2,10))</f>
        <v>1200</v>
      </c>
      <c r="W236" s="27">
        <v>0</v>
      </c>
      <c r="X236" s="124">
        <f t="shared" si="80"/>
        <v>0</v>
      </c>
      <c r="Y236" s="122"/>
      <c r="Z236" s="11">
        <f t="shared" si="75"/>
        <v>27850</v>
      </c>
      <c r="AA236" s="95"/>
      <c r="AC236" s="1" t="s">
        <v>1449</v>
      </c>
      <c r="AD236" s="1" t="s">
        <v>96</v>
      </c>
      <c r="AE236" s="1" t="s">
        <v>1450</v>
      </c>
      <c r="AF236" s="1" t="s">
        <v>1505</v>
      </c>
      <c r="AG236" s="1" t="s">
        <v>527</v>
      </c>
      <c r="AH236" s="1" t="s">
        <v>528</v>
      </c>
      <c r="AI236" s="1" t="s">
        <v>529</v>
      </c>
      <c r="AJ236" s="1" t="s">
        <v>51</v>
      </c>
      <c r="AK236" s="6">
        <v>1</v>
      </c>
      <c r="AL236" s="7">
        <v>5.5</v>
      </c>
      <c r="AM236" s="7">
        <v>2</v>
      </c>
      <c r="AN236" s="7">
        <v>5.5</v>
      </c>
      <c r="AO236" s="1" t="s">
        <v>58</v>
      </c>
      <c r="AP236" s="7">
        <v>59.95</v>
      </c>
      <c r="AQ236" s="1" t="s">
        <v>53</v>
      </c>
      <c r="AR236" s="1" t="s">
        <v>51</v>
      </c>
      <c r="AS236" s="1" t="s">
        <v>51</v>
      </c>
      <c r="AT236" s="1" t="s">
        <v>51</v>
      </c>
      <c r="AU236" s="1" t="s">
        <v>51</v>
      </c>
      <c r="AV236" s="1" t="s">
        <v>110</v>
      </c>
      <c r="AW236" s="1" t="s">
        <v>105</v>
      </c>
      <c r="AX236" s="1" t="s">
        <v>105</v>
      </c>
      <c r="AY236" s="1" t="s">
        <v>51</v>
      </c>
      <c r="AZ236" s="1" t="s">
        <v>54</v>
      </c>
      <c r="BA236" s="1" t="s">
        <v>1506</v>
      </c>
      <c r="BB236" s="1" t="s">
        <v>51</v>
      </c>
      <c r="BC236" s="1" t="s">
        <v>1507</v>
      </c>
      <c r="BD236" s="1" t="s">
        <v>106</v>
      </c>
      <c r="BE236" s="1" t="s">
        <v>107</v>
      </c>
      <c r="BF236" s="1" t="s">
        <v>108</v>
      </c>
      <c r="BG236" s="1" t="s">
        <v>55</v>
      </c>
      <c r="BH236" s="1" t="s">
        <v>56</v>
      </c>
      <c r="BI236" s="1" t="s">
        <v>51</v>
      </c>
      <c r="BJ236" s="1" t="s">
        <v>109</v>
      </c>
    </row>
    <row r="237" spans="2:62" x14ac:dyDescent="0.3">
      <c r="B237" s="9">
        <f t="shared" si="76"/>
        <v>233</v>
      </c>
      <c r="C237" s="9" t="str">
        <f>AD237</f>
        <v>YVR</v>
      </c>
      <c r="D237" s="9" t="str">
        <f>AC237</f>
        <v>2025-09-28</v>
      </c>
      <c r="E237" s="9" t="str">
        <f>AE237</f>
        <v>01477644711</v>
      </c>
      <c r="F237" s="9" t="str">
        <f>AF237</f>
        <v>PUS250163224</v>
      </c>
      <c r="G237" s="9" t="str">
        <f>AG237</f>
        <v>최원석</v>
      </c>
      <c r="H237" s="2" t="str">
        <f>AO237</f>
        <v>일반(목록배제,Normal-Manifest Exception)</v>
      </c>
      <c r="I237" s="28">
        <f>AP237</f>
        <v>41.98</v>
      </c>
      <c r="J237" s="2" t="str">
        <f>AW237</f>
        <v>KSC GLOBAL TRADING LTD</v>
      </c>
      <c r="K237" s="9">
        <f>AK237</f>
        <v>1</v>
      </c>
      <c r="L237" s="21">
        <f>AL237</f>
        <v>0.5</v>
      </c>
      <c r="M237" s="21">
        <f>AM237</f>
        <v>0.2</v>
      </c>
      <c r="N237" s="21">
        <f>AN237</f>
        <v>0.5</v>
      </c>
      <c r="O237" s="21">
        <f t="shared" si="77"/>
        <v>0.5</v>
      </c>
      <c r="P237" s="9" t="str">
        <f>BA237</f>
        <v>6094373041088</v>
      </c>
      <c r="Q237" s="22">
        <f t="shared" si="78"/>
        <v>6650</v>
      </c>
      <c r="R237" s="27">
        <f>VLOOKUP(H237,MAPPING!$B$3:$D$13,3,0)</f>
        <v>0</v>
      </c>
      <c r="S237" s="26">
        <f t="shared" si="79"/>
        <v>0</v>
      </c>
      <c r="T237" s="27">
        <v>0</v>
      </c>
      <c r="U237" s="27">
        <f>(IF(VLOOKUP(VLOOKUP(AP237,MAPPING!$B$15:$D$20,2,1),MAPPING!$C$15:$E$20,2,0)=7000,0,VLOOKUP(VLOOKUP(AP237,MAPPING!$B$15:$D$20,2,1),MAPPING!$C$15:$E$20,2,0)))</f>
        <v>0</v>
      </c>
      <c r="V237" s="27">
        <f>(K237*VLOOKUP(O237/K237,MAPPING!$B$22:$C$29,2,10))</f>
        <v>0</v>
      </c>
      <c r="W237" s="27">
        <v>0</v>
      </c>
      <c r="X237" s="124">
        <f t="shared" si="80"/>
        <v>0</v>
      </c>
      <c r="Y237" s="122"/>
      <c r="Z237" s="11">
        <f t="shared" si="75"/>
        <v>6650</v>
      </c>
      <c r="AA237" s="95"/>
      <c r="AC237" s="1" t="s">
        <v>1449</v>
      </c>
      <c r="AD237" s="1" t="s">
        <v>96</v>
      </c>
      <c r="AE237" s="1" t="s">
        <v>1450</v>
      </c>
      <c r="AF237" s="1" t="s">
        <v>1508</v>
      </c>
      <c r="AG237" s="1" t="s">
        <v>1509</v>
      </c>
      <c r="AH237" s="1" t="s">
        <v>1510</v>
      </c>
      <c r="AI237" s="1" t="s">
        <v>1511</v>
      </c>
      <c r="AJ237" s="1" t="s">
        <v>51</v>
      </c>
      <c r="AK237" s="6">
        <v>1</v>
      </c>
      <c r="AL237" s="7">
        <v>0.5</v>
      </c>
      <c r="AM237" s="7">
        <v>0.2</v>
      </c>
      <c r="AN237" s="7">
        <v>0.5</v>
      </c>
      <c r="AO237" s="1" t="s">
        <v>58</v>
      </c>
      <c r="AP237" s="7">
        <v>41.98</v>
      </c>
      <c r="AQ237" s="1" t="s">
        <v>53</v>
      </c>
      <c r="AR237" s="1" t="s">
        <v>53</v>
      </c>
      <c r="AS237" s="1" t="s">
        <v>53</v>
      </c>
      <c r="AT237" s="1" t="s">
        <v>51</v>
      </c>
      <c r="AU237" s="1" t="s">
        <v>51</v>
      </c>
      <c r="AV237" s="1" t="s">
        <v>110</v>
      </c>
      <c r="AW237" s="1" t="s">
        <v>105</v>
      </c>
      <c r="AX237" s="1" t="s">
        <v>105</v>
      </c>
      <c r="AY237" s="1" t="s">
        <v>51</v>
      </c>
      <c r="AZ237" s="1" t="s">
        <v>54</v>
      </c>
      <c r="BA237" s="1" t="s">
        <v>1512</v>
      </c>
      <c r="BB237" s="1" t="s">
        <v>51</v>
      </c>
      <c r="BC237" s="1" t="s">
        <v>1513</v>
      </c>
      <c r="BD237" s="1" t="s">
        <v>106</v>
      </c>
      <c r="BE237" s="1" t="s">
        <v>107</v>
      </c>
      <c r="BF237" s="1" t="s">
        <v>108</v>
      </c>
      <c r="BG237" s="1" t="s">
        <v>55</v>
      </c>
      <c r="BH237" s="1" t="s">
        <v>56</v>
      </c>
      <c r="BI237" s="1" t="s">
        <v>51</v>
      </c>
      <c r="BJ237" s="1" t="s">
        <v>109</v>
      </c>
    </row>
    <row r="238" spans="2:62" x14ac:dyDescent="0.3">
      <c r="B238" s="9">
        <f t="shared" si="76"/>
        <v>234</v>
      </c>
      <c r="C238" s="9" t="str">
        <f>AD238</f>
        <v>YVR</v>
      </c>
      <c r="D238" s="9" t="str">
        <f>AC238</f>
        <v>2025-09-28</v>
      </c>
      <c r="E238" s="9" t="str">
        <f>AE238</f>
        <v>01477644711</v>
      </c>
      <c r="F238" s="9" t="str">
        <f>AF238</f>
        <v>PUS250163215</v>
      </c>
      <c r="G238" s="9" t="str">
        <f>AG238</f>
        <v>유양진</v>
      </c>
      <c r="H238" s="2" t="str">
        <f>AO238</f>
        <v>일반(목록배제,Normal-Manifest Exception)</v>
      </c>
      <c r="I238" s="28">
        <f>AP238</f>
        <v>41.98</v>
      </c>
      <c r="J238" s="2" t="str">
        <f>AW238</f>
        <v>KSC GLOBAL TRADING LTD</v>
      </c>
      <c r="K238" s="9">
        <f>AK238</f>
        <v>1</v>
      </c>
      <c r="L238" s="21">
        <f>AL238</f>
        <v>0.5</v>
      </c>
      <c r="M238" s="21">
        <f>AM238</f>
        <v>0.2</v>
      </c>
      <c r="N238" s="21">
        <f>AN238</f>
        <v>0.5</v>
      </c>
      <c r="O238" s="21">
        <f t="shared" si="77"/>
        <v>0.5</v>
      </c>
      <c r="P238" s="9" t="str">
        <f>BA238</f>
        <v>6094373041079</v>
      </c>
      <c r="Q238" s="22">
        <f t="shared" si="78"/>
        <v>6650</v>
      </c>
      <c r="R238" s="27">
        <f>VLOOKUP(H238,MAPPING!$B$3:$D$13,3,0)</f>
        <v>0</v>
      </c>
      <c r="S238" s="26">
        <f t="shared" si="79"/>
        <v>0</v>
      </c>
      <c r="T238" s="27">
        <v>0</v>
      </c>
      <c r="U238" s="27">
        <f>(IF(VLOOKUP(VLOOKUP(AP238,MAPPING!$B$15:$D$20,2,1),MAPPING!$C$15:$E$20,2,0)=7000,0,VLOOKUP(VLOOKUP(AP238,MAPPING!$B$15:$D$20,2,1),MAPPING!$C$15:$E$20,2,0)))</f>
        <v>0</v>
      </c>
      <c r="V238" s="27">
        <f>(K238*VLOOKUP(O238/K238,MAPPING!$B$22:$C$29,2,10))</f>
        <v>0</v>
      </c>
      <c r="W238" s="27">
        <v>0</v>
      </c>
      <c r="X238" s="124">
        <f t="shared" si="80"/>
        <v>0</v>
      </c>
      <c r="Y238" s="122"/>
      <c r="Z238" s="11">
        <f t="shared" si="75"/>
        <v>6650</v>
      </c>
      <c r="AA238" s="95"/>
      <c r="AC238" s="1" t="s">
        <v>1449</v>
      </c>
      <c r="AD238" s="1" t="s">
        <v>96</v>
      </c>
      <c r="AE238" s="1" t="s">
        <v>1450</v>
      </c>
      <c r="AF238" s="1" t="s">
        <v>1514</v>
      </c>
      <c r="AG238" s="1" t="s">
        <v>1515</v>
      </c>
      <c r="AH238" s="1" t="s">
        <v>1516</v>
      </c>
      <c r="AI238" s="1" t="s">
        <v>1517</v>
      </c>
      <c r="AJ238" s="1" t="s">
        <v>51</v>
      </c>
      <c r="AK238" s="6">
        <v>1</v>
      </c>
      <c r="AL238" s="7">
        <v>0.5</v>
      </c>
      <c r="AM238" s="7">
        <v>0.2</v>
      </c>
      <c r="AN238" s="7">
        <v>0.5</v>
      </c>
      <c r="AO238" s="1" t="s">
        <v>58</v>
      </c>
      <c r="AP238" s="7">
        <v>41.98</v>
      </c>
      <c r="AQ238" s="1" t="s">
        <v>53</v>
      </c>
      <c r="AR238" s="1" t="s">
        <v>53</v>
      </c>
      <c r="AS238" s="1" t="s">
        <v>53</v>
      </c>
      <c r="AT238" s="1" t="s">
        <v>51</v>
      </c>
      <c r="AU238" s="1" t="s">
        <v>51</v>
      </c>
      <c r="AV238" s="1" t="s">
        <v>110</v>
      </c>
      <c r="AW238" s="1" t="s">
        <v>105</v>
      </c>
      <c r="AX238" s="1" t="s">
        <v>105</v>
      </c>
      <c r="AY238" s="1" t="s">
        <v>51</v>
      </c>
      <c r="AZ238" s="1" t="s">
        <v>54</v>
      </c>
      <c r="BA238" s="1" t="s">
        <v>1518</v>
      </c>
      <c r="BB238" s="1" t="s">
        <v>51</v>
      </c>
      <c r="BC238" s="1" t="s">
        <v>1519</v>
      </c>
      <c r="BD238" s="1" t="s">
        <v>106</v>
      </c>
      <c r="BE238" s="1" t="s">
        <v>107</v>
      </c>
      <c r="BF238" s="1" t="s">
        <v>108</v>
      </c>
      <c r="BG238" s="1" t="s">
        <v>55</v>
      </c>
      <c r="BH238" s="1" t="s">
        <v>56</v>
      </c>
      <c r="BI238" s="1" t="s">
        <v>51</v>
      </c>
      <c r="BJ238" s="1" t="s">
        <v>109</v>
      </c>
    </row>
    <row r="239" spans="2:62" x14ac:dyDescent="0.3">
      <c r="B239" s="9">
        <f t="shared" si="76"/>
        <v>235</v>
      </c>
      <c r="C239" s="9" t="str">
        <f>AD239</f>
        <v>YVR</v>
      </c>
      <c r="D239" s="9" t="str">
        <f>AC239</f>
        <v>2025-09-28</v>
      </c>
      <c r="E239" s="9" t="str">
        <f>AE239</f>
        <v>01477644711</v>
      </c>
      <c r="F239" s="9" t="str">
        <f>AF239</f>
        <v>PUS250163213</v>
      </c>
      <c r="G239" s="9" t="str">
        <f>AG239</f>
        <v>안정자</v>
      </c>
      <c r="H239" s="2" t="str">
        <f>AO239</f>
        <v>일반(목록배제,Normal-Manifest Exception)</v>
      </c>
      <c r="I239" s="28">
        <f>AP239</f>
        <v>92.97</v>
      </c>
      <c r="J239" s="2" t="str">
        <f>AW239</f>
        <v>KSC GLOBAL TRADING LTD</v>
      </c>
      <c r="K239" s="9">
        <f>AK239</f>
        <v>1</v>
      </c>
      <c r="L239" s="21">
        <f>AL239</f>
        <v>1</v>
      </c>
      <c r="M239" s="21">
        <f>AM239</f>
        <v>0.2</v>
      </c>
      <c r="N239" s="21">
        <f>AN239</f>
        <v>1</v>
      </c>
      <c r="O239" s="21">
        <f t="shared" si="77"/>
        <v>1</v>
      </c>
      <c r="P239" s="9" t="str">
        <f>BA239</f>
        <v>6094373041077</v>
      </c>
      <c r="Q239" s="22">
        <f t="shared" si="78"/>
        <v>8650</v>
      </c>
      <c r="R239" s="27">
        <f>VLOOKUP(H239,MAPPING!$B$3:$D$13,3,0)</f>
        <v>0</v>
      </c>
      <c r="S239" s="26">
        <f t="shared" si="79"/>
        <v>0</v>
      </c>
      <c r="T239" s="27">
        <v>0</v>
      </c>
      <c r="U239" s="27">
        <f>(IF(VLOOKUP(VLOOKUP(AP239,MAPPING!$B$15:$D$20,2,1),MAPPING!$C$15:$E$20,2,0)=7000,0,VLOOKUP(VLOOKUP(AP239,MAPPING!$B$15:$D$20,2,1),MAPPING!$C$15:$E$20,2,0)))</f>
        <v>0</v>
      </c>
      <c r="V239" s="27">
        <f>(K239*VLOOKUP(O239/K239,MAPPING!$B$22:$C$29,2,10))</f>
        <v>0</v>
      </c>
      <c r="W239" s="27">
        <v>0</v>
      </c>
      <c r="X239" s="124">
        <f t="shared" si="80"/>
        <v>0</v>
      </c>
      <c r="Y239" s="122"/>
      <c r="Z239" s="11">
        <f t="shared" si="75"/>
        <v>8650</v>
      </c>
      <c r="AA239" s="95"/>
      <c r="AC239" s="1" t="s">
        <v>1449</v>
      </c>
      <c r="AD239" s="1" t="s">
        <v>96</v>
      </c>
      <c r="AE239" s="1" t="s">
        <v>1450</v>
      </c>
      <c r="AF239" s="1" t="s">
        <v>1520</v>
      </c>
      <c r="AG239" s="1" t="s">
        <v>1521</v>
      </c>
      <c r="AH239" s="1" t="s">
        <v>1522</v>
      </c>
      <c r="AI239" s="1" t="s">
        <v>1523</v>
      </c>
      <c r="AJ239" s="1" t="s">
        <v>51</v>
      </c>
      <c r="AK239" s="6">
        <v>1</v>
      </c>
      <c r="AL239" s="7">
        <v>1</v>
      </c>
      <c r="AM239" s="7">
        <v>0.2</v>
      </c>
      <c r="AN239" s="7">
        <v>1</v>
      </c>
      <c r="AO239" s="1" t="s">
        <v>58</v>
      </c>
      <c r="AP239" s="7">
        <v>92.97</v>
      </c>
      <c r="AQ239" s="1" t="s">
        <v>53</v>
      </c>
      <c r="AR239" s="1" t="s">
        <v>53</v>
      </c>
      <c r="AS239" s="1" t="s">
        <v>53</v>
      </c>
      <c r="AT239" s="1" t="s">
        <v>51</v>
      </c>
      <c r="AU239" s="1" t="s">
        <v>51</v>
      </c>
      <c r="AV239" s="1" t="s">
        <v>110</v>
      </c>
      <c r="AW239" s="1" t="s">
        <v>105</v>
      </c>
      <c r="AX239" s="1" t="s">
        <v>105</v>
      </c>
      <c r="AY239" s="1" t="s">
        <v>51</v>
      </c>
      <c r="AZ239" s="1" t="s">
        <v>54</v>
      </c>
      <c r="BA239" s="1" t="s">
        <v>1524</v>
      </c>
      <c r="BB239" s="1" t="s">
        <v>51</v>
      </c>
      <c r="BC239" s="1" t="s">
        <v>1525</v>
      </c>
      <c r="BD239" s="1" t="s">
        <v>106</v>
      </c>
      <c r="BE239" s="1" t="s">
        <v>107</v>
      </c>
      <c r="BF239" s="1" t="s">
        <v>108</v>
      </c>
      <c r="BG239" s="1" t="s">
        <v>55</v>
      </c>
      <c r="BH239" s="1" t="s">
        <v>56</v>
      </c>
      <c r="BI239" s="1" t="s">
        <v>51</v>
      </c>
      <c r="BJ239" s="1" t="s">
        <v>109</v>
      </c>
    </row>
    <row r="240" spans="2:62" x14ac:dyDescent="0.3">
      <c r="B240" s="9">
        <f t="shared" si="76"/>
        <v>236</v>
      </c>
      <c r="C240" s="9" t="str">
        <f>AD240</f>
        <v>YVR</v>
      </c>
      <c r="D240" s="9" t="str">
        <f>AC240</f>
        <v>2025-09-28</v>
      </c>
      <c r="E240" s="9" t="str">
        <f>AE240</f>
        <v>01477644711</v>
      </c>
      <c r="F240" s="9" t="str">
        <f>AF240</f>
        <v>PUS250163208</v>
      </c>
      <c r="G240" s="9" t="str">
        <f>AG240</f>
        <v>박강윤</v>
      </c>
      <c r="H240" s="2" t="str">
        <f>AO240</f>
        <v>일반(목록배제,Normal-Manifest Exception)</v>
      </c>
      <c r="I240" s="28">
        <f>AP240</f>
        <v>20.99</v>
      </c>
      <c r="J240" s="2" t="str">
        <f>AW240</f>
        <v>KSC GLOBAL TRADING LTD</v>
      </c>
      <c r="K240" s="9">
        <f>AK240</f>
        <v>1</v>
      </c>
      <c r="L240" s="21">
        <f>AL240</f>
        <v>0.5</v>
      </c>
      <c r="M240" s="21">
        <f>AM240</f>
        <v>0.2</v>
      </c>
      <c r="N240" s="21">
        <f>AN240</f>
        <v>0.5</v>
      </c>
      <c r="O240" s="21">
        <f t="shared" si="77"/>
        <v>0.5</v>
      </c>
      <c r="P240" s="9" t="str">
        <f>BA240</f>
        <v>6094373041072</v>
      </c>
      <c r="Q240" s="22">
        <f t="shared" si="78"/>
        <v>6650</v>
      </c>
      <c r="R240" s="27">
        <f>VLOOKUP(H240,MAPPING!$B$3:$D$13,3,0)</f>
        <v>0</v>
      </c>
      <c r="S240" s="26">
        <f t="shared" si="79"/>
        <v>0</v>
      </c>
      <c r="T240" s="27">
        <v>0</v>
      </c>
      <c r="U240" s="27">
        <f>(IF(VLOOKUP(VLOOKUP(AP240,MAPPING!$B$15:$D$20,2,1),MAPPING!$C$15:$E$20,2,0)=7000,0,VLOOKUP(VLOOKUP(AP240,MAPPING!$B$15:$D$20,2,1),MAPPING!$C$15:$E$20,2,0)))</f>
        <v>0</v>
      </c>
      <c r="V240" s="27">
        <f>(K240*VLOOKUP(O240/K240,MAPPING!$B$22:$C$29,2,10))</f>
        <v>0</v>
      </c>
      <c r="W240" s="27">
        <v>0</v>
      </c>
      <c r="X240" s="124">
        <f t="shared" si="80"/>
        <v>0</v>
      </c>
      <c r="Y240" s="122"/>
      <c r="Z240" s="11">
        <f t="shared" si="75"/>
        <v>6650</v>
      </c>
      <c r="AA240" s="95"/>
      <c r="AC240" s="1" t="s">
        <v>1449</v>
      </c>
      <c r="AD240" s="1" t="s">
        <v>96</v>
      </c>
      <c r="AE240" s="1" t="s">
        <v>1450</v>
      </c>
      <c r="AF240" s="1" t="s">
        <v>1526</v>
      </c>
      <c r="AG240" s="1" t="s">
        <v>1527</v>
      </c>
      <c r="AH240" s="1" t="s">
        <v>1528</v>
      </c>
      <c r="AI240" s="1" t="s">
        <v>1529</v>
      </c>
      <c r="AJ240" s="1" t="s">
        <v>51</v>
      </c>
      <c r="AK240" s="6">
        <v>1</v>
      </c>
      <c r="AL240" s="7">
        <v>0.5</v>
      </c>
      <c r="AM240" s="7">
        <v>0.2</v>
      </c>
      <c r="AN240" s="7">
        <v>0.5</v>
      </c>
      <c r="AO240" s="1" t="s">
        <v>58</v>
      </c>
      <c r="AP240" s="7">
        <v>20.99</v>
      </c>
      <c r="AQ240" s="1" t="s">
        <v>53</v>
      </c>
      <c r="AR240" s="1" t="s">
        <v>53</v>
      </c>
      <c r="AS240" s="1" t="s">
        <v>53</v>
      </c>
      <c r="AT240" s="1" t="s">
        <v>51</v>
      </c>
      <c r="AU240" s="1" t="s">
        <v>51</v>
      </c>
      <c r="AV240" s="1" t="s">
        <v>110</v>
      </c>
      <c r="AW240" s="1" t="s">
        <v>105</v>
      </c>
      <c r="AX240" s="1" t="s">
        <v>105</v>
      </c>
      <c r="AY240" s="1" t="s">
        <v>51</v>
      </c>
      <c r="AZ240" s="1" t="s">
        <v>54</v>
      </c>
      <c r="BA240" s="1" t="s">
        <v>1530</v>
      </c>
      <c r="BB240" s="1" t="s">
        <v>51</v>
      </c>
      <c r="BC240" s="1" t="s">
        <v>1531</v>
      </c>
      <c r="BD240" s="1" t="s">
        <v>106</v>
      </c>
      <c r="BE240" s="1" t="s">
        <v>107</v>
      </c>
      <c r="BF240" s="1" t="s">
        <v>108</v>
      </c>
      <c r="BG240" s="1" t="s">
        <v>55</v>
      </c>
      <c r="BH240" s="1" t="s">
        <v>56</v>
      </c>
      <c r="BI240" s="1" t="s">
        <v>51</v>
      </c>
      <c r="BJ240" s="1" t="s">
        <v>109</v>
      </c>
    </row>
    <row r="241" spans="2:62" x14ac:dyDescent="0.3">
      <c r="B241" s="9">
        <f t="shared" si="76"/>
        <v>237</v>
      </c>
      <c r="C241" s="9" t="str">
        <f>AD241</f>
        <v>YVR</v>
      </c>
      <c r="D241" s="9" t="str">
        <f>AC241</f>
        <v>2025-09-28</v>
      </c>
      <c r="E241" s="9" t="str">
        <f>AE241</f>
        <v>01477644711</v>
      </c>
      <c r="F241" s="9" t="str">
        <f>AF241</f>
        <v>PUS250163211</v>
      </c>
      <c r="G241" s="9" t="str">
        <f>AG241</f>
        <v>배명지</v>
      </c>
      <c r="H241" s="2" t="str">
        <f>AO241</f>
        <v>일반(목록배제,Normal-Manifest Exception)</v>
      </c>
      <c r="I241" s="28">
        <f>AP241</f>
        <v>47.96</v>
      </c>
      <c r="J241" s="2" t="str">
        <f>AW241</f>
        <v>KSC GLOBAL TRADING LTD</v>
      </c>
      <c r="K241" s="9">
        <f>AK241</f>
        <v>1</v>
      </c>
      <c r="L241" s="21">
        <f>AL241</f>
        <v>4.5</v>
      </c>
      <c r="M241" s="21">
        <f>AM241</f>
        <v>1.4</v>
      </c>
      <c r="N241" s="21">
        <f>AN241</f>
        <v>4.5</v>
      </c>
      <c r="O241" s="21">
        <f t="shared" si="77"/>
        <v>4.5</v>
      </c>
      <c r="P241" s="9" t="str">
        <f>BA241</f>
        <v>6094373041075</v>
      </c>
      <c r="Q241" s="22">
        <f t="shared" si="78"/>
        <v>22650</v>
      </c>
      <c r="R241" s="27">
        <f>VLOOKUP(H241,MAPPING!$B$3:$D$13,3,0)</f>
        <v>0</v>
      </c>
      <c r="S241" s="26">
        <f t="shared" si="79"/>
        <v>0</v>
      </c>
      <c r="T241" s="27">
        <v>0</v>
      </c>
      <c r="U241" s="27">
        <f>(IF(VLOOKUP(VLOOKUP(AP241,MAPPING!$B$15:$D$20,2,1),MAPPING!$C$15:$E$20,2,0)=7000,0,VLOOKUP(VLOOKUP(AP241,MAPPING!$B$15:$D$20,2,1),MAPPING!$C$15:$E$20,2,0)))</f>
        <v>0</v>
      </c>
      <c r="V241" s="27">
        <f>(K241*VLOOKUP(O241/K241,MAPPING!$B$22:$C$29,2,10))</f>
        <v>600</v>
      </c>
      <c r="W241" s="27">
        <v>0</v>
      </c>
      <c r="X241" s="124">
        <f t="shared" si="80"/>
        <v>0</v>
      </c>
      <c r="Y241" s="122"/>
      <c r="Z241" s="11">
        <f t="shared" si="75"/>
        <v>23250</v>
      </c>
      <c r="AA241" s="95"/>
      <c r="AC241" s="1" t="s">
        <v>1449</v>
      </c>
      <c r="AD241" s="1" t="s">
        <v>96</v>
      </c>
      <c r="AE241" s="1" t="s">
        <v>1450</v>
      </c>
      <c r="AF241" s="1" t="s">
        <v>1532</v>
      </c>
      <c r="AG241" s="1" t="s">
        <v>1158</v>
      </c>
      <c r="AH241" s="1" t="s">
        <v>1159</v>
      </c>
      <c r="AI241" s="1" t="s">
        <v>1160</v>
      </c>
      <c r="AJ241" s="1" t="s">
        <v>51</v>
      </c>
      <c r="AK241" s="6">
        <v>1</v>
      </c>
      <c r="AL241" s="7">
        <v>4.5</v>
      </c>
      <c r="AM241" s="7">
        <v>1.4</v>
      </c>
      <c r="AN241" s="7">
        <v>4.5</v>
      </c>
      <c r="AO241" s="1" t="s">
        <v>58</v>
      </c>
      <c r="AP241" s="7">
        <v>47.96</v>
      </c>
      <c r="AQ241" s="1" t="s">
        <v>53</v>
      </c>
      <c r="AR241" s="1" t="s">
        <v>53</v>
      </c>
      <c r="AS241" s="1" t="s">
        <v>53</v>
      </c>
      <c r="AT241" s="1" t="s">
        <v>51</v>
      </c>
      <c r="AU241" s="1" t="s">
        <v>51</v>
      </c>
      <c r="AV241" s="1" t="s">
        <v>110</v>
      </c>
      <c r="AW241" s="1" t="s">
        <v>105</v>
      </c>
      <c r="AX241" s="1" t="s">
        <v>105</v>
      </c>
      <c r="AY241" s="1" t="s">
        <v>51</v>
      </c>
      <c r="AZ241" s="1" t="s">
        <v>54</v>
      </c>
      <c r="BA241" s="1" t="s">
        <v>1533</v>
      </c>
      <c r="BB241" s="1" t="s">
        <v>51</v>
      </c>
      <c r="BC241" s="1" t="s">
        <v>1534</v>
      </c>
      <c r="BD241" s="1" t="s">
        <v>106</v>
      </c>
      <c r="BE241" s="1" t="s">
        <v>107</v>
      </c>
      <c r="BF241" s="1" t="s">
        <v>108</v>
      </c>
      <c r="BG241" s="1" t="s">
        <v>55</v>
      </c>
      <c r="BH241" s="1" t="s">
        <v>56</v>
      </c>
      <c r="BI241" s="1" t="s">
        <v>51</v>
      </c>
      <c r="BJ241" s="1" t="s">
        <v>109</v>
      </c>
    </row>
    <row r="242" spans="2:62" x14ac:dyDescent="0.3">
      <c r="B242" s="9">
        <f t="shared" si="76"/>
        <v>238</v>
      </c>
      <c r="C242" s="9" t="str">
        <f>AD242</f>
        <v>YVR</v>
      </c>
      <c r="D242" s="9" t="str">
        <f>AC242</f>
        <v>2025-09-28</v>
      </c>
      <c r="E242" s="9" t="str">
        <f>AE242</f>
        <v>01477644711</v>
      </c>
      <c r="F242" s="9" t="str">
        <f>AF242</f>
        <v>PUS250163223</v>
      </c>
      <c r="G242" s="9" t="str">
        <f>AG242</f>
        <v>차인선</v>
      </c>
      <c r="H242" s="2" t="str">
        <f>AO242</f>
        <v>일반(목록배제,Normal-Manifest Exception)</v>
      </c>
      <c r="I242" s="28">
        <f>AP242</f>
        <v>63.96</v>
      </c>
      <c r="J242" s="2" t="str">
        <f>AW242</f>
        <v>KSC GLOBAL TRADING LTD</v>
      </c>
      <c r="K242" s="9">
        <f>AK242</f>
        <v>1</v>
      </c>
      <c r="L242" s="21">
        <f>AL242</f>
        <v>1.5</v>
      </c>
      <c r="M242" s="21">
        <f>AM242</f>
        <v>0.2</v>
      </c>
      <c r="N242" s="21">
        <f>AN242</f>
        <v>1.5</v>
      </c>
      <c r="O242" s="21">
        <f t="shared" si="77"/>
        <v>1.5</v>
      </c>
      <c r="P242" s="9" t="str">
        <f>BA242</f>
        <v>6094373041087</v>
      </c>
      <c r="Q242" s="22">
        <f t="shared" si="78"/>
        <v>10650</v>
      </c>
      <c r="R242" s="27">
        <f>VLOOKUP(H242,MAPPING!$B$3:$D$13,3,0)</f>
        <v>0</v>
      </c>
      <c r="S242" s="26">
        <f t="shared" si="79"/>
        <v>0</v>
      </c>
      <c r="T242" s="27">
        <v>0</v>
      </c>
      <c r="U242" s="27">
        <f>(IF(VLOOKUP(VLOOKUP(AP242,MAPPING!$B$15:$D$20,2,1),MAPPING!$C$15:$E$20,2,0)=7000,0,VLOOKUP(VLOOKUP(AP242,MAPPING!$B$15:$D$20,2,1),MAPPING!$C$15:$E$20,2,0)))</f>
        <v>0</v>
      </c>
      <c r="V242" s="27">
        <f>(K242*VLOOKUP(O242/K242,MAPPING!$B$22:$C$29,2,10))</f>
        <v>0</v>
      </c>
      <c r="W242" s="27">
        <v>0</v>
      </c>
      <c r="X242" s="124">
        <f t="shared" si="80"/>
        <v>0</v>
      </c>
      <c r="Y242" s="122"/>
      <c r="Z242" s="11">
        <f t="shared" si="75"/>
        <v>10650</v>
      </c>
      <c r="AA242" s="95"/>
      <c r="AC242" s="1" t="s">
        <v>1449</v>
      </c>
      <c r="AD242" s="1" t="s">
        <v>96</v>
      </c>
      <c r="AE242" s="1" t="s">
        <v>1450</v>
      </c>
      <c r="AF242" s="1" t="s">
        <v>1535</v>
      </c>
      <c r="AG242" s="1" t="s">
        <v>1536</v>
      </c>
      <c r="AH242" s="1" t="s">
        <v>1537</v>
      </c>
      <c r="AI242" s="1" t="s">
        <v>1538</v>
      </c>
      <c r="AJ242" s="1" t="s">
        <v>51</v>
      </c>
      <c r="AK242" s="6">
        <v>1</v>
      </c>
      <c r="AL242" s="7">
        <v>1.5</v>
      </c>
      <c r="AM242" s="7">
        <v>0.2</v>
      </c>
      <c r="AN242" s="7">
        <v>1.5</v>
      </c>
      <c r="AO242" s="1" t="s">
        <v>58</v>
      </c>
      <c r="AP242" s="7">
        <v>63.96</v>
      </c>
      <c r="AQ242" s="1" t="s">
        <v>53</v>
      </c>
      <c r="AR242" s="1" t="s">
        <v>53</v>
      </c>
      <c r="AS242" s="1" t="s">
        <v>53</v>
      </c>
      <c r="AT242" s="1" t="s">
        <v>51</v>
      </c>
      <c r="AU242" s="1" t="s">
        <v>51</v>
      </c>
      <c r="AV242" s="1" t="s">
        <v>110</v>
      </c>
      <c r="AW242" s="1" t="s">
        <v>105</v>
      </c>
      <c r="AX242" s="1" t="s">
        <v>105</v>
      </c>
      <c r="AY242" s="1" t="s">
        <v>51</v>
      </c>
      <c r="AZ242" s="1" t="s">
        <v>54</v>
      </c>
      <c r="BA242" s="1" t="s">
        <v>1539</v>
      </c>
      <c r="BB242" s="1" t="s">
        <v>51</v>
      </c>
      <c r="BC242" s="1" t="s">
        <v>1540</v>
      </c>
      <c r="BD242" s="1" t="s">
        <v>106</v>
      </c>
      <c r="BE242" s="1" t="s">
        <v>107</v>
      </c>
      <c r="BF242" s="1" t="s">
        <v>108</v>
      </c>
      <c r="BG242" s="1" t="s">
        <v>55</v>
      </c>
      <c r="BH242" s="1" t="s">
        <v>56</v>
      </c>
      <c r="BI242" s="1" t="s">
        <v>51</v>
      </c>
      <c r="BJ242" s="1" t="s">
        <v>109</v>
      </c>
    </row>
    <row r="243" spans="2:62" x14ac:dyDescent="0.3">
      <c r="B243" s="9">
        <f t="shared" si="76"/>
        <v>239</v>
      </c>
      <c r="C243" s="9" t="str">
        <f>AD243</f>
        <v>YVR</v>
      </c>
      <c r="D243" s="9" t="str">
        <f>AC243</f>
        <v>2025-09-28</v>
      </c>
      <c r="E243" s="9" t="str">
        <f>AE243</f>
        <v>01477644711</v>
      </c>
      <c r="F243" s="9" t="str">
        <f>AF243</f>
        <v>PUS250163210</v>
      </c>
      <c r="G243" s="9" t="str">
        <f>AG243</f>
        <v>박주희</v>
      </c>
      <c r="H243" s="2" t="str">
        <f>AO243</f>
        <v>일반(목록배제,Normal-Manifest Exception)</v>
      </c>
      <c r="I243" s="28">
        <f>AP243</f>
        <v>20.99</v>
      </c>
      <c r="J243" s="2" t="str">
        <f>AW243</f>
        <v>KSC GLOBAL TRADING LTD</v>
      </c>
      <c r="K243" s="9">
        <f>AK243</f>
        <v>1</v>
      </c>
      <c r="L243" s="21">
        <f>AL243</f>
        <v>0.5</v>
      </c>
      <c r="M243" s="21">
        <f>AM243</f>
        <v>0.2</v>
      </c>
      <c r="N243" s="21">
        <f>AN243</f>
        <v>0.5</v>
      </c>
      <c r="O243" s="21">
        <f t="shared" si="77"/>
        <v>0.5</v>
      </c>
      <c r="P243" s="9" t="str">
        <f>BA243</f>
        <v>6094373041074</v>
      </c>
      <c r="Q243" s="22">
        <f t="shared" si="78"/>
        <v>6650</v>
      </c>
      <c r="R243" s="27">
        <f>VLOOKUP(H243,MAPPING!$B$3:$D$13,3,0)</f>
        <v>0</v>
      </c>
      <c r="S243" s="26">
        <f t="shared" si="79"/>
        <v>0</v>
      </c>
      <c r="T243" s="27">
        <v>0</v>
      </c>
      <c r="U243" s="27">
        <f>(IF(VLOOKUP(VLOOKUP(AP243,MAPPING!$B$15:$D$20,2,1),MAPPING!$C$15:$E$20,2,0)=7000,0,VLOOKUP(VLOOKUP(AP243,MAPPING!$B$15:$D$20,2,1),MAPPING!$C$15:$E$20,2,0)))</f>
        <v>0</v>
      </c>
      <c r="V243" s="27">
        <f>(K243*VLOOKUP(O243/K243,MAPPING!$B$22:$C$29,2,10))</f>
        <v>0</v>
      </c>
      <c r="W243" s="27">
        <v>0</v>
      </c>
      <c r="X243" s="124">
        <f t="shared" si="80"/>
        <v>0</v>
      </c>
      <c r="Y243" s="122"/>
      <c r="Z243" s="11">
        <f t="shared" si="75"/>
        <v>6650</v>
      </c>
      <c r="AA243" s="95"/>
      <c r="AC243" s="1" t="s">
        <v>1449</v>
      </c>
      <c r="AD243" s="1" t="s">
        <v>96</v>
      </c>
      <c r="AE243" s="1" t="s">
        <v>1450</v>
      </c>
      <c r="AF243" s="1" t="s">
        <v>1541</v>
      </c>
      <c r="AG243" s="1" t="s">
        <v>1542</v>
      </c>
      <c r="AH243" s="1" t="s">
        <v>1543</v>
      </c>
      <c r="AI243" s="1" t="s">
        <v>1544</v>
      </c>
      <c r="AJ243" s="1" t="s">
        <v>51</v>
      </c>
      <c r="AK243" s="6">
        <v>1</v>
      </c>
      <c r="AL243" s="7">
        <v>0.5</v>
      </c>
      <c r="AM243" s="7">
        <v>0.2</v>
      </c>
      <c r="AN243" s="7">
        <v>0.5</v>
      </c>
      <c r="AO243" s="1" t="s">
        <v>58</v>
      </c>
      <c r="AP243" s="7">
        <v>20.99</v>
      </c>
      <c r="AQ243" s="1" t="s">
        <v>53</v>
      </c>
      <c r="AR243" s="1" t="s">
        <v>53</v>
      </c>
      <c r="AS243" s="1" t="s">
        <v>53</v>
      </c>
      <c r="AT243" s="1" t="s">
        <v>51</v>
      </c>
      <c r="AU243" s="1" t="s">
        <v>51</v>
      </c>
      <c r="AV243" s="1" t="s">
        <v>110</v>
      </c>
      <c r="AW243" s="1" t="s">
        <v>105</v>
      </c>
      <c r="AX243" s="1" t="s">
        <v>105</v>
      </c>
      <c r="AY243" s="1" t="s">
        <v>51</v>
      </c>
      <c r="AZ243" s="1" t="s">
        <v>54</v>
      </c>
      <c r="BA243" s="1" t="s">
        <v>1545</v>
      </c>
      <c r="BB243" s="1" t="s">
        <v>51</v>
      </c>
      <c r="BC243" s="1" t="s">
        <v>1546</v>
      </c>
      <c r="BD243" s="1" t="s">
        <v>106</v>
      </c>
      <c r="BE243" s="1" t="s">
        <v>107</v>
      </c>
      <c r="BF243" s="1" t="s">
        <v>108</v>
      </c>
      <c r="BG243" s="1" t="s">
        <v>55</v>
      </c>
      <c r="BH243" s="1" t="s">
        <v>56</v>
      </c>
      <c r="BI243" s="1" t="s">
        <v>51</v>
      </c>
      <c r="BJ243" s="1" t="s">
        <v>109</v>
      </c>
    </row>
    <row r="244" spans="2:62" x14ac:dyDescent="0.3">
      <c r="B244" s="9">
        <f t="shared" si="76"/>
        <v>240</v>
      </c>
      <c r="C244" s="9" t="str">
        <f>AD244</f>
        <v>YVR</v>
      </c>
      <c r="D244" s="9" t="str">
        <f>AC244</f>
        <v>2025-09-28</v>
      </c>
      <c r="E244" s="9" t="str">
        <f>AE244</f>
        <v>01477644711</v>
      </c>
      <c r="F244" s="9" t="str">
        <f>AF244</f>
        <v>PUS250163216</v>
      </c>
      <c r="G244" s="9" t="str">
        <f>AG244</f>
        <v>이익지</v>
      </c>
      <c r="H244" s="2" t="str">
        <f>AO244</f>
        <v>일반(목록배제,Normal-Manifest Exception)</v>
      </c>
      <c r="I244" s="28">
        <f>AP244</f>
        <v>41.98</v>
      </c>
      <c r="J244" s="2" t="str">
        <f>AW244</f>
        <v>KSC GLOBAL TRADING LTD</v>
      </c>
      <c r="K244" s="9">
        <f>AK244</f>
        <v>1</v>
      </c>
      <c r="L244" s="21">
        <f>AL244</f>
        <v>0.5</v>
      </c>
      <c r="M244" s="21">
        <f>AM244</f>
        <v>0.2</v>
      </c>
      <c r="N244" s="21">
        <f>AN244</f>
        <v>0.5</v>
      </c>
      <c r="O244" s="21">
        <f t="shared" si="77"/>
        <v>0.5</v>
      </c>
      <c r="P244" s="9" t="str">
        <f>BA244</f>
        <v>6094373041080</v>
      </c>
      <c r="Q244" s="22">
        <f t="shared" si="78"/>
        <v>6650</v>
      </c>
      <c r="R244" s="27">
        <f>VLOOKUP(H244,MAPPING!$B$3:$D$13,3,0)</f>
        <v>0</v>
      </c>
      <c r="S244" s="26">
        <f t="shared" si="79"/>
        <v>0</v>
      </c>
      <c r="T244" s="27">
        <v>0</v>
      </c>
      <c r="U244" s="27">
        <f>(IF(VLOOKUP(VLOOKUP(AP244,MAPPING!$B$15:$D$20,2,1),MAPPING!$C$15:$E$20,2,0)=7000,0,VLOOKUP(VLOOKUP(AP244,MAPPING!$B$15:$D$20,2,1),MAPPING!$C$15:$E$20,2,0)))</f>
        <v>0</v>
      </c>
      <c r="V244" s="27">
        <f>(K244*VLOOKUP(O244/K244,MAPPING!$B$22:$C$29,2,10))</f>
        <v>0</v>
      </c>
      <c r="W244" s="27">
        <v>0</v>
      </c>
      <c r="X244" s="124">
        <f t="shared" si="80"/>
        <v>0</v>
      </c>
      <c r="Y244" s="122"/>
      <c r="Z244" s="11">
        <f t="shared" si="75"/>
        <v>6650</v>
      </c>
      <c r="AA244" s="95"/>
      <c r="AC244" s="1" t="s">
        <v>1449</v>
      </c>
      <c r="AD244" s="1" t="s">
        <v>96</v>
      </c>
      <c r="AE244" s="1" t="s">
        <v>1450</v>
      </c>
      <c r="AF244" s="1" t="s">
        <v>1547</v>
      </c>
      <c r="AG244" s="1" t="s">
        <v>1548</v>
      </c>
      <c r="AH244" s="1" t="s">
        <v>1549</v>
      </c>
      <c r="AI244" s="1" t="s">
        <v>1550</v>
      </c>
      <c r="AJ244" s="1" t="s">
        <v>51</v>
      </c>
      <c r="AK244" s="6">
        <v>1</v>
      </c>
      <c r="AL244" s="7">
        <v>0.5</v>
      </c>
      <c r="AM244" s="7">
        <v>0.2</v>
      </c>
      <c r="AN244" s="7">
        <v>0.5</v>
      </c>
      <c r="AO244" s="1" t="s">
        <v>58</v>
      </c>
      <c r="AP244" s="7">
        <v>41.98</v>
      </c>
      <c r="AQ244" s="1" t="s">
        <v>53</v>
      </c>
      <c r="AR244" s="1" t="s">
        <v>53</v>
      </c>
      <c r="AS244" s="1" t="s">
        <v>53</v>
      </c>
      <c r="AT244" s="1" t="s">
        <v>51</v>
      </c>
      <c r="AU244" s="1" t="s">
        <v>51</v>
      </c>
      <c r="AV244" s="1" t="s">
        <v>110</v>
      </c>
      <c r="AW244" s="1" t="s">
        <v>105</v>
      </c>
      <c r="AX244" s="1" t="s">
        <v>105</v>
      </c>
      <c r="AY244" s="1" t="s">
        <v>51</v>
      </c>
      <c r="AZ244" s="1" t="s">
        <v>54</v>
      </c>
      <c r="BA244" s="1" t="s">
        <v>1551</v>
      </c>
      <c r="BB244" s="1" t="s">
        <v>51</v>
      </c>
      <c r="BC244" s="1" t="s">
        <v>1552</v>
      </c>
      <c r="BD244" s="1" t="s">
        <v>106</v>
      </c>
      <c r="BE244" s="1" t="s">
        <v>107</v>
      </c>
      <c r="BF244" s="1" t="s">
        <v>108</v>
      </c>
      <c r="BG244" s="1" t="s">
        <v>55</v>
      </c>
      <c r="BH244" s="1" t="s">
        <v>56</v>
      </c>
      <c r="BI244" s="1" t="s">
        <v>51</v>
      </c>
      <c r="BJ244" s="1" t="s">
        <v>109</v>
      </c>
    </row>
    <row r="245" spans="2:62" x14ac:dyDescent="0.3">
      <c r="B245" s="9">
        <f t="shared" si="76"/>
        <v>241</v>
      </c>
      <c r="C245" s="9" t="str">
        <f>AD245</f>
        <v>YVR</v>
      </c>
      <c r="D245" s="9" t="str">
        <f>AC245</f>
        <v>2025-09-28</v>
      </c>
      <c r="E245" s="9" t="str">
        <f>AE245</f>
        <v>01477644711</v>
      </c>
      <c r="F245" s="9" t="str">
        <f>AF245</f>
        <v>PUS250163214</v>
      </c>
      <c r="G245" s="9" t="str">
        <f>AG245</f>
        <v>원이정</v>
      </c>
      <c r="H245" s="2" t="str">
        <f>AO245</f>
        <v>일반(목록배제,Normal-Manifest Exception)</v>
      </c>
      <c r="I245" s="28">
        <f>AP245</f>
        <v>20.99</v>
      </c>
      <c r="J245" s="2" t="str">
        <f>AW245</f>
        <v>KSC GLOBAL TRADING LTD</v>
      </c>
      <c r="K245" s="9">
        <f>AK245</f>
        <v>1</v>
      </c>
      <c r="L245" s="21">
        <f>AL245</f>
        <v>0.5</v>
      </c>
      <c r="M245" s="21">
        <f>AM245</f>
        <v>0.2</v>
      </c>
      <c r="N245" s="21">
        <f>AN245</f>
        <v>0.5</v>
      </c>
      <c r="O245" s="21">
        <f t="shared" si="77"/>
        <v>0.5</v>
      </c>
      <c r="P245" s="9" t="str">
        <f>BA245</f>
        <v>6094373041078</v>
      </c>
      <c r="Q245" s="22">
        <f t="shared" si="78"/>
        <v>6650</v>
      </c>
      <c r="R245" s="27">
        <f>VLOOKUP(H245,MAPPING!$B$3:$D$13,3,0)</f>
        <v>0</v>
      </c>
      <c r="S245" s="26">
        <f t="shared" si="79"/>
        <v>0</v>
      </c>
      <c r="T245" s="27">
        <v>0</v>
      </c>
      <c r="U245" s="27">
        <f>(IF(VLOOKUP(VLOOKUP(AP245,MAPPING!$B$15:$D$20,2,1),MAPPING!$C$15:$E$20,2,0)=7000,0,VLOOKUP(VLOOKUP(AP245,MAPPING!$B$15:$D$20,2,1),MAPPING!$C$15:$E$20,2,0)))</f>
        <v>0</v>
      </c>
      <c r="V245" s="27">
        <f>(K245*VLOOKUP(O245/K245,MAPPING!$B$22:$C$29,2,10))</f>
        <v>0</v>
      </c>
      <c r="W245" s="27">
        <v>0</v>
      </c>
      <c r="X245" s="124">
        <f t="shared" si="80"/>
        <v>0</v>
      </c>
      <c r="Y245" s="122"/>
      <c r="Z245" s="11">
        <f t="shared" si="75"/>
        <v>6650</v>
      </c>
      <c r="AA245" s="95"/>
      <c r="AC245" s="1" t="s">
        <v>1449</v>
      </c>
      <c r="AD245" s="1" t="s">
        <v>96</v>
      </c>
      <c r="AE245" s="1" t="s">
        <v>1450</v>
      </c>
      <c r="AF245" s="1" t="s">
        <v>1553</v>
      </c>
      <c r="AG245" s="1" t="s">
        <v>1554</v>
      </c>
      <c r="AH245" s="1" t="s">
        <v>1555</v>
      </c>
      <c r="AI245" s="1" t="s">
        <v>1556</v>
      </c>
      <c r="AJ245" s="1" t="s">
        <v>51</v>
      </c>
      <c r="AK245" s="6">
        <v>1</v>
      </c>
      <c r="AL245" s="7">
        <v>0.5</v>
      </c>
      <c r="AM245" s="7">
        <v>0.2</v>
      </c>
      <c r="AN245" s="7">
        <v>0.5</v>
      </c>
      <c r="AO245" s="1" t="s">
        <v>58</v>
      </c>
      <c r="AP245" s="7">
        <v>20.99</v>
      </c>
      <c r="AQ245" s="1" t="s">
        <v>53</v>
      </c>
      <c r="AR245" s="1" t="s">
        <v>53</v>
      </c>
      <c r="AS245" s="1" t="s">
        <v>53</v>
      </c>
      <c r="AT245" s="1" t="s">
        <v>51</v>
      </c>
      <c r="AU245" s="1" t="s">
        <v>51</v>
      </c>
      <c r="AV245" s="1" t="s">
        <v>110</v>
      </c>
      <c r="AW245" s="1" t="s">
        <v>105</v>
      </c>
      <c r="AX245" s="1" t="s">
        <v>105</v>
      </c>
      <c r="AY245" s="1" t="s">
        <v>51</v>
      </c>
      <c r="AZ245" s="1" t="s">
        <v>54</v>
      </c>
      <c r="BA245" s="1" t="s">
        <v>1557</v>
      </c>
      <c r="BB245" s="1" t="s">
        <v>51</v>
      </c>
      <c r="BC245" s="1" t="s">
        <v>1558</v>
      </c>
      <c r="BD245" s="1" t="s">
        <v>106</v>
      </c>
      <c r="BE245" s="1" t="s">
        <v>107</v>
      </c>
      <c r="BF245" s="1" t="s">
        <v>108</v>
      </c>
      <c r="BG245" s="1" t="s">
        <v>55</v>
      </c>
      <c r="BH245" s="1" t="s">
        <v>56</v>
      </c>
      <c r="BI245" s="1" t="s">
        <v>51</v>
      </c>
      <c r="BJ245" s="1" t="s">
        <v>109</v>
      </c>
    </row>
    <row r="246" spans="2:62" x14ac:dyDescent="0.3">
      <c r="B246" s="9">
        <f t="shared" si="76"/>
        <v>242</v>
      </c>
      <c r="C246" s="9" t="str">
        <f>AD246</f>
        <v>YVR</v>
      </c>
      <c r="D246" s="9" t="str">
        <f>AC246</f>
        <v>2025-09-28</v>
      </c>
      <c r="E246" s="9" t="str">
        <f>AE246</f>
        <v>01477644711</v>
      </c>
      <c r="F246" s="9" t="str">
        <f>AF246</f>
        <v>PUS250163204</v>
      </c>
      <c r="G246" s="9" t="str">
        <f>AG246</f>
        <v>김소미</v>
      </c>
      <c r="H246" s="2" t="str">
        <f>AO246</f>
        <v>일반(목록배제,Normal-Manifest Exception)</v>
      </c>
      <c r="I246" s="28">
        <f>AP246</f>
        <v>7.98</v>
      </c>
      <c r="J246" s="2" t="str">
        <f>AW246</f>
        <v>KSC GLOBAL TRADING LTD</v>
      </c>
      <c r="K246" s="9">
        <f>AK246</f>
        <v>1</v>
      </c>
      <c r="L246" s="21">
        <f>AL246</f>
        <v>1</v>
      </c>
      <c r="M246" s="21">
        <f>AM246</f>
        <v>0.2</v>
      </c>
      <c r="N246" s="21">
        <f>AN246</f>
        <v>1</v>
      </c>
      <c r="O246" s="21">
        <f t="shared" si="77"/>
        <v>1</v>
      </c>
      <c r="P246" s="9" t="str">
        <f>BA246</f>
        <v>6094373041068</v>
      </c>
      <c r="Q246" s="22">
        <f t="shared" si="78"/>
        <v>8650</v>
      </c>
      <c r="R246" s="27">
        <f>VLOOKUP(H246,MAPPING!$B$3:$D$13,3,0)</f>
        <v>0</v>
      </c>
      <c r="S246" s="26">
        <f t="shared" si="79"/>
        <v>0</v>
      </c>
      <c r="T246" s="27">
        <v>0</v>
      </c>
      <c r="U246" s="27">
        <f>(IF(VLOOKUP(VLOOKUP(AP246,MAPPING!$B$15:$D$20,2,1),MAPPING!$C$15:$E$20,2,0)=7000,0,VLOOKUP(VLOOKUP(AP246,MAPPING!$B$15:$D$20,2,1),MAPPING!$C$15:$E$20,2,0)))</f>
        <v>0</v>
      </c>
      <c r="V246" s="27">
        <f>(K246*VLOOKUP(O246/K246,MAPPING!$B$22:$C$29,2,10))</f>
        <v>0</v>
      </c>
      <c r="W246" s="27">
        <v>0</v>
      </c>
      <c r="X246" s="124">
        <f t="shared" si="80"/>
        <v>0</v>
      </c>
      <c r="Y246" s="122"/>
      <c r="Z246" s="11">
        <f t="shared" si="75"/>
        <v>8650</v>
      </c>
      <c r="AA246" s="95"/>
      <c r="AC246" s="1" t="s">
        <v>1449</v>
      </c>
      <c r="AD246" s="1" t="s">
        <v>96</v>
      </c>
      <c r="AE246" s="1" t="s">
        <v>1450</v>
      </c>
      <c r="AF246" s="1" t="s">
        <v>1559</v>
      </c>
      <c r="AG246" s="1" t="s">
        <v>1560</v>
      </c>
      <c r="AH246" s="1" t="s">
        <v>1561</v>
      </c>
      <c r="AI246" s="1" t="s">
        <v>1562</v>
      </c>
      <c r="AJ246" s="1" t="s">
        <v>51</v>
      </c>
      <c r="AK246" s="6">
        <v>1</v>
      </c>
      <c r="AL246" s="7">
        <v>1</v>
      </c>
      <c r="AM246" s="7">
        <v>0.2</v>
      </c>
      <c r="AN246" s="7">
        <v>1</v>
      </c>
      <c r="AO246" s="1" t="s">
        <v>58</v>
      </c>
      <c r="AP246" s="7">
        <v>7.98</v>
      </c>
      <c r="AQ246" s="1" t="s">
        <v>53</v>
      </c>
      <c r="AR246" s="1" t="s">
        <v>53</v>
      </c>
      <c r="AS246" s="1" t="s">
        <v>53</v>
      </c>
      <c r="AT246" s="1" t="s">
        <v>51</v>
      </c>
      <c r="AU246" s="1" t="s">
        <v>51</v>
      </c>
      <c r="AV246" s="1" t="s">
        <v>110</v>
      </c>
      <c r="AW246" s="1" t="s">
        <v>105</v>
      </c>
      <c r="AX246" s="1" t="s">
        <v>105</v>
      </c>
      <c r="AY246" s="1" t="s">
        <v>51</v>
      </c>
      <c r="AZ246" s="1" t="s">
        <v>54</v>
      </c>
      <c r="BA246" s="1" t="s">
        <v>1563</v>
      </c>
      <c r="BB246" s="1" t="s">
        <v>51</v>
      </c>
      <c r="BC246" s="1" t="s">
        <v>1564</v>
      </c>
      <c r="BD246" s="1" t="s">
        <v>106</v>
      </c>
      <c r="BE246" s="1" t="s">
        <v>107</v>
      </c>
      <c r="BF246" s="1" t="s">
        <v>108</v>
      </c>
      <c r="BG246" s="1" t="s">
        <v>55</v>
      </c>
      <c r="BH246" s="1" t="s">
        <v>56</v>
      </c>
      <c r="BI246" s="1" t="s">
        <v>51</v>
      </c>
      <c r="BJ246" s="1" t="s">
        <v>109</v>
      </c>
    </row>
    <row r="247" spans="2:62" x14ac:dyDescent="0.3">
      <c r="B247" s="9">
        <f t="shared" si="76"/>
        <v>243</v>
      </c>
      <c r="C247" s="9" t="str">
        <f>AD247</f>
        <v>YVR</v>
      </c>
      <c r="D247" s="9" t="str">
        <f>AC247</f>
        <v>2025-09-28</v>
      </c>
      <c r="E247" s="9" t="str">
        <f>AE247</f>
        <v>01477644711</v>
      </c>
      <c r="F247" s="9" t="str">
        <f>AF247</f>
        <v>PUS250163202</v>
      </c>
      <c r="G247" s="9" t="str">
        <f>AG247</f>
        <v>강학일</v>
      </c>
      <c r="H247" s="2" t="str">
        <f>AO247</f>
        <v>일반(목록배제,Normal-Manifest Exception)</v>
      </c>
      <c r="I247" s="28">
        <f>AP247</f>
        <v>59.95</v>
      </c>
      <c r="J247" s="2" t="str">
        <f>AW247</f>
        <v>KSC GLOBAL TRADING LTD</v>
      </c>
      <c r="K247" s="9">
        <f>AK247</f>
        <v>1</v>
      </c>
      <c r="L247" s="21">
        <f>AL247</f>
        <v>5.5</v>
      </c>
      <c r="M247" s="21">
        <f>AM247</f>
        <v>2</v>
      </c>
      <c r="N247" s="21">
        <f>AN247</f>
        <v>5.5</v>
      </c>
      <c r="O247" s="21">
        <f t="shared" si="77"/>
        <v>5.5</v>
      </c>
      <c r="P247" s="9" t="str">
        <f>BA247</f>
        <v>6094373041066</v>
      </c>
      <c r="Q247" s="22">
        <f t="shared" si="78"/>
        <v>26650</v>
      </c>
      <c r="R247" s="27">
        <f>VLOOKUP(H247,MAPPING!$B$3:$D$13,3,0)</f>
        <v>0</v>
      </c>
      <c r="S247" s="26">
        <f t="shared" si="79"/>
        <v>0</v>
      </c>
      <c r="T247" s="27">
        <v>0</v>
      </c>
      <c r="U247" s="27">
        <f>(IF(VLOOKUP(VLOOKUP(AP247,MAPPING!$B$15:$D$20,2,1),MAPPING!$C$15:$E$20,2,0)=7000,0,VLOOKUP(VLOOKUP(AP247,MAPPING!$B$15:$D$20,2,1),MAPPING!$C$15:$E$20,2,0)))</f>
        <v>0</v>
      </c>
      <c r="V247" s="27">
        <f>(K247*VLOOKUP(O247/K247,MAPPING!$B$22:$C$29,2,10))</f>
        <v>1200</v>
      </c>
      <c r="W247" s="27">
        <v>0</v>
      </c>
      <c r="X247" s="124">
        <f t="shared" si="80"/>
        <v>0</v>
      </c>
      <c r="Y247" s="122"/>
      <c r="Z247" s="11">
        <f t="shared" si="75"/>
        <v>27850</v>
      </c>
      <c r="AA247" s="95"/>
      <c r="AC247" s="1" t="s">
        <v>1449</v>
      </c>
      <c r="AD247" s="1" t="s">
        <v>96</v>
      </c>
      <c r="AE247" s="1" t="s">
        <v>1450</v>
      </c>
      <c r="AF247" s="1" t="s">
        <v>1565</v>
      </c>
      <c r="AG247" s="1" t="s">
        <v>1566</v>
      </c>
      <c r="AH247" s="1" t="s">
        <v>1567</v>
      </c>
      <c r="AI247" s="1" t="s">
        <v>1568</v>
      </c>
      <c r="AJ247" s="1" t="s">
        <v>51</v>
      </c>
      <c r="AK247" s="6">
        <v>1</v>
      </c>
      <c r="AL247" s="7">
        <v>5.5</v>
      </c>
      <c r="AM247" s="7">
        <v>2</v>
      </c>
      <c r="AN247" s="7">
        <v>5.5</v>
      </c>
      <c r="AO247" s="1" t="s">
        <v>58</v>
      </c>
      <c r="AP247" s="7">
        <v>59.95</v>
      </c>
      <c r="AQ247" s="1" t="s">
        <v>53</v>
      </c>
      <c r="AR247" s="1" t="s">
        <v>53</v>
      </c>
      <c r="AS247" s="1" t="s">
        <v>53</v>
      </c>
      <c r="AT247" s="1" t="s">
        <v>51</v>
      </c>
      <c r="AU247" s="1" t="s">
        <v>51</v>
      </c>
      <c r="AV247" s="1" t="s">
        <v>110</v>
      </c>
      <c r="AW247" s="1" t="s">
        <v>105</v>
      </c>
      <c r="AX247" s="1" t="s">
        <v>105</v>
      </c>
      <c r="AY247" s="1" t="s">
        <v>51</v>
      </c>
      <c r="AZ247" s="1" t="s">
        <v>54</v>
      </c>
      <c r="BA247" s="1" t="s">
        <v>1569</v>
      </c>
      <c r="BB247" s="1" t="s">
        <v>51</v>
      </c>
      <c r="BC247" s="1" t="s">
        <v>1570</v>
      </c>
      <c r="BD247" s="1" t="s">
        <v>106</v>
      </c>
      <c r="BE247" s="1" t="s">
        <v>107</v>
      </c>
      <c r="BF247" s="1" t="s">
        <v>108</v>
      </c>
      <c r="BG247" s="1" t="s">
        <v>55</v>
      </c>
      <c r="BH247" s="1" t="s">
        <v>56</v>
      </c>
      <c r="BI247" s="1" t="s">
        <v>51</v>
      </c>
      <c r="BJ247" s="1" t="s">
        <v>109</v>
      </c>
    </row>
    <row r="248" spans="2:62" x14ac:dyDescent="0.3">
      <c r="B248" s="9">
        <f t="shared" si="76"/>
        <v>244</v>
      </c>
      <c r="C248" s="9" t="str">
        <f>AD248</f>
        <v>YVR</v>
      </c>
      <c r="D248" s="9" t="str">
        <f>AC248</f>
        <v>2025-09-28</v>
      </c>
      <c r="E248" s="9" t="str">
        <f>AE248</f>
        <v>01477644711</v>
      </c>
      <c r="F248" s="9" t="str">
        <f>AF248</f>
        <v>PUS250163199</v>
      </c>
      <c r="G248" s="9" t="str">
        <f>AG248</f>
        <v>정진희</v>
      </c>
      <c r="H248" s="2" t="str">
        <f>AO248</f>
        <v>일반(목록배제,Normal-Manifest Exception)</v>
      </c>
      <c r="I248" s="28">
        <f>AP248</f>
        <v>11.99</v>
      </c>
      <c r="J248" s="2" t="str">
        <f>AW248</f>
        <v>KSC GLOBAL TRADING LTD</v>
      </c>
      <c r="K248" s="9">
        <f>AK248</f>
        <v>1</v>
      </c>
      <c r="L248" s="21">
        <f>AL248</f>
        <v>1.2</v>
      </c>
      <c r="M248" s="21">
        <f>AM248</f>
        <v>0.2</v>
      </c>
      <c r="N248" s="21">
        <f>AN248</f>
        <v>1.2</v>
      </c>
      <c r="O248" s="21">
        <f t="shared" si="77"/>
        <v>1.5</v>
      </c>
      <c r="P248" s="9" t="str">
        <f>BA248</f>
        <v>6094373041063</v>
      </c>
      <c r="Q248" s="22">
        <f t="shared" si="78"/>
        <v>10650</v>
      </c>
      <c r="R248" s="27">
        <f>VLOOKUP(H248,MAPPING!$B$3:$D$13,3,0)</f>
        <v>0</v>
      </c>
      <c r="S248" s="26">
        <f t="shared" si="79"/>
        <v>0</v>
      </c>
      <c r="T248" s="27">
        <v>0</v>
      </c>
      <c r="U248" s="27">
        <f>(IF(VLOOKUP(VLOOKUP(AP248,MAPPING!$B$15:$D$20,2,1),MAPPING!$C$15:$E$20,2,0)=7000,0,VLOOKUP(VLOOKUP(AP248,MAPPING!$B$15:$D$20,2,1),MAPPING!$C$15:$E$20,2,0)))</f>
        <v>0</v>
      </c>
      <c r="V248" s="27">
        <f>(K248*VLOOKUP(O248/K248,MAPPING!$B$22:$C$29,2,10))</f>
        <v>0</v>
      </c>
      <c r="W248" s="27">
        <v>0</v>
      </c>
      <c r="X248" s="124">
        <f t="shared" si="80"/>
        <v>0</v>
      </c>
      <c r="Y248" s="122"/>
      <c r="Z248" s="11">
        <f t="shared" si="75"/>
        <v>10650</v>
      </c>
      <c r="AA248" s="95"/>
      <c r="AC248" s="1" t="s">
        <v>1449</v>
      </c>
      <c r="AD248" s="1" t="s">
        <v>96</v>
      </c>
      <c r="AE248" s="1" t="s">
        <v>1450</v>
      </c>
      <c r="AF248" s="1" t="s">
        <v>1571</v>
      </c>
      <c r="AG248" s="1" t="s">
        <v>1572</v>
      </c>
      <c r="AH248" s="1" t="s">
        <v>1573</v>
      </c>
      <c r="AI248" s="1" t="s">
        <v>1574</v>
      </c>
      <c r="AJ248" s="1" t="s">
        <v>51</v>
      </c>
      <c r="AK248" s="6">
        <v>1</v>
      </c>
      <c r="AL248" s="7">
        <v>1.2</v>
      </c>
      <c r="AM248" s="7">
        <v>0.2</v>
      </c>
      <c r="AN248" s="7">
        <v>1.2</v>
      </c>
      <c r="AO248" s="1" t="s">
        <v>58</v>
      </c>
      <c r="AP248" s="7">
        <v>11.99</v>
      </c>
      <c r="AQ248" s="1" t="s">
        <v>53</v>
      </c>
      <c r="AR248" s="1" t="s">
        <v>53</v>
      </c>
      <c r="AS248" s="1" t="s">
        <v>53</v>
      </c>
      <c r="AT248" s="1" t="s">
        <v>51</v>
      </c>
      <c r="AU248" s="1" t="s">
        <v>51</v>
      </c>
      <c r="AV248" s="1" t="s">
        <v>110</v>
      </c>
      <c r="AW248" s="1" t="s">
        <v>105</v>
      </c>
      <c r="AX248" s="1" t="s">
        <v>105</v>
      </c>
      <c r="AY248" s="1" t="s">
        <v>51</v>
      </c>
      <c r="AZ248" s="1" t="s">
        <v>54</v>
      </c>
      <c r="BA248" s="1" t="s">
        <v>1575</v>
      </c>
      <c r="BB248" s="1" t="s">
        <v>51</v>
      </c>
      <c r="BC248" s="1" t="s">
        <v>1576</v>
      </c>
      <c r="BD248" s="1" t="s">
        <v>106</v>
      </c>
      <c r="BE248" s="1" t="s">
        <v>107</v>
      </c>
      <c r="BF248" s="1" t="s">
        <v>108</v>
      </c>
      <c r="BG248" s="1" t="s">
        <v>55</v>
      </c>
      <c r="BH248" s="1" t="s">
        <v>56</v>
      </c>
      <c r="BI248" s="1" t="s">
        <v>51</v>
      </c>
      <c r="BJ248" s="1" t="s">
        <v>109</v>
      </c>
    </row>
    <row r="249" spans="2:62" x14ac:dyDescent="0.3">
      <c r="B249" s="9">
        <f t="shared" si="76"/>
        <v>245</v>
      </c>
      <c r="C249" s="9" t="str">
        <f>AD249</f>
        <v>YVR</v>
      </c>
      <c r="D249" s="9" t="str">
        <f>AC249</f>
        <v>2025-09-28</v>
      </c>
      <c r="E249" s="9" t="str">
        <f>AE249</f>
        <v>01477644711</v>
      </c>
      <c r="F249" s="9" t="str">
        <f>AF249</f>
        <v>PUS250163221</v>
      </c>
      <c r="G249" s="9" t="str">
        <f>AG249</f>
        <v>장혜숙</v>
      </c>
      <c r="H249" s="2" t="str">
        <f>AO249</f>
        <v>일반(목록배제,Normal-Manifest Exception)</v>
      </c>
      <c r="I249" s="28">
        <f>AP249</f>
        <v>83.96</v>
      </c>
      <c r="J249" s="2" t="str">
        <f>AW249</f>
        <v>KSC GLOBAL TRADING LTD</v>
      </c>
      <c r="K249" s="9">
        <f>AK249</f>
        <v>1</v>
      </c>
      <c r="L249" s="21">
        <f>AL249</f>
        <v>1.5</v>
      </c>
      <c r="M249" s="21">
        <f>AM249</f>
        <v>0.2</v>
      </c>
      <c r="N249" s="21">
        <f>AN249</f>
        <v>1.5</v>
      </c>
      <c r="O249" s="21">
        <f t="shared" si="77"/>
        <v>1.5</v>
      </c>
      <c r="P249" s="9" t="str">
        <f>BA249</f>
        <v>6094373041085</v>
      </c>
      <c r="Q249" s="22">
        <f t="shared" si="78"/>
        <v>10650</v>
      </c>
      <c r="R249" s="27">
        <f>VLOOKUP(H249,MAPPING!$B$3:$D$13,3,0)</f>
        <v>0</v>
      </c>
      <c r="S249" s="26">
        <f t="shared" si="79"/>
        <v>0</v>
      </c>
      <c r="T249" s="27">
        <v>0</v>
      </c>
      <c r="U249" s="27">
        <f>(IF(VLOOKUP(VLOOKUP(AP249,MAPPING!$B$15:$D$20,2,1),MAPPING!$C$15:$E$20,2,0)=7000,0,VLOOKUP(VLOOKUP(AP249,MAPPING!$B$15:$D$20,2,1),MAPPING!$C$15:$E$20,2,0)))</f>
        <v>0</v>
      </c>
      <c r="V249" s="27">
        <f>(K249*VLOOKUP(O249/K249,MAPPING!$B$22:$C$29,2,10))</f>
        <v>0</v>
      </c>
      <c r="W249" s="27">
        <v>0</v>
      </c>
      <c r="X249" s="124">
        <f t="shared" si="80"/>
        <v>0</v>
      </c>
      <c r="Y249" s="122"/>
      <c r="Z249" s="11">
        <f t="shared" si="75"/>
        <v>10650</v>
      </c>
      <c r="AA249" s="95"/>
      <c r="AC249" s="1" t="s">
        <v>1449</v>
      </c>
      <c r="AD249" s="1" t="s">
        <v>96</v>
      </c>
      <c r="AE249" s="1" t="s">
        <v>1450</v>
      </c>
      <c r="AF249" s="1" t="s">
        <v>1577</v>
      </c>
      <c r="AG249" s="1" t="s">
        <v>1578</v>
      </c>
      <c r="AH249" s="1" t="s">
        <v>1579</v>
      </c>
      <c r="AI249" s="1" t="s">
        <v>1580</v>
      </c>
      <c r="AJ249" s="1" t="s">
        <v>51</v>
      </c>
      <c r="AK249" s="6">
        <v>1</v>
      </c>
      <c r="AL249" s="7">
        <v>1.5</v>
      </c>
      <c r="AM249" s="7">
        <v>0.2</v>
      </c>
      <c r="AN249" s="7">
        <v>1.5</v>
      </c>
      <c r="AO249" s="1" t="s">
        <v>58</v>
      </c>
      <c r="AP249" s="7">
        <v>83.96</v>
      </c>
      <c r="AQ249" s="1" t="s">
        <v>53</v>
      </c>
      <c r="AR249" s="1" t="s">
        <v>53</v>
      </c>
      <c r="AS249" s="1" t="s">
        <v>53</v>
      </c>
      <c r="AT249" s="1" t="s">
        <v>51</v>
      </c>
      <c r="AU249" s="1" t="s">
        <v>51</v>
      </c>
      <c r="AV249" s="1" t="s">
        <v>110</v>
      </c>
      <c r="AW249" s="1" t="s">
        <v>105</v>
      </c>
      <c r="AX249" s="1" t="s">
        <v>105</v>
      </c>
      <c r="AY249" s="1" t="s">
        <v>51</v>
      </c>
      <c r="AZ249" s="1" t="s">
        <v>54</v>
      </c>
      <c r="BA249" s="1" t="s">
        <v>1581</v>
      </c>
      <c r="BB249" s="1" t="s">
        <v>51</v>
      </c>
      <c r="BC249" s="1" t="s">
        <v>1582</v>
      </c>
      <c r="BD249" s="1" t="s">
        <v>106</v>
      </c>
      <c r="BE249" s="1" t="s">
        <v>107</v>
      </c>
      <c r="BF249" s="1" t="s">
        <v>108</v>
      </c>
      <c r="BG249" s="1" t="s">
        <v>55</v>
      </c>
      <c r="BH249" s="1" t="s">
        <v>56</v>
      </c>
      <c r="BI249" s="1" t="s">
        <v>51</v>
      </c>
      <c r="BJ249" s="1" t="s">
        <v>109</v>
      </c>
    </row>
    <row r="250" spans="2:62" x14ac:dyDescent="0.3">
      <c r="B250" s="9">
        <f t="shared" si="76"/>
        <v>246</v>
      </c>
      <c r="C250" s="9" t="str">
        <f>AD250</f>
        <v>YVR</v>
      </c>
      <c r="D250" s="9" t="str">
        <f>AC250</f>
        <v>2025-09-28</v>
      </c>
      <c r="E250" s="9" t="str">
        <f>AE250</f>
        <v>01477644711</v>
      </c>
      <c r="F250" s="9" t="str">
        <f>AF250</f>
        <v>PUS250163222</v>
      </c>
      <c r="G250" s="9" t="str">
        <f>AG250</f>
        <v>조은영</v>
      </c>
      <c r="H250" s="2" t="str">
        <f>AO250</f>
        <v>일반(목록배제,Normal-Manifest Exception)</v>
      </c>
      <c r="I250" s="28">
        <f>AP250</f>
        <v>23.94</v>
      </c>
      <c r="J250" s="2" t="str">
        <f>AW250</f>
        <v>KSC GLOBAL TRADING LTD</v>
      </c>
      <c r="K250" s="9">
        <f>AK250</f>
        <v>1</v>
      </c>
      <c r="L250" s="21">
        <f>AL250</f>
        <v>2.5</v>
      </c>
      <c r="M250" s="21">
        <f>AM250</f>
        <v>1.4</v>
      </c>
      <c r="N250" s="21">
        <f>AN250</f>
        <v>2.5</v>
      </c>
      <c r="O250" s="21">
        <f t="shared" si="77"/>
        <v>2.5</v>
      </c>
      <c r="P250" s="9" t="str">
        <f>BA250</f>
        <v>6094373041086</v>
      </c>
      <c r="Q250" s="22">
        <f t="shared" si="78"/>
        <v>14650</v>
      </c>
      <c r="R250" s="27">
        <f>VLOOKUP(H250,MAPPING!$B$3:$D$13,3,0)</f>
        <v>0</v>
      </c>
      <c r="S250" s="26">
        <f t="shared" si="79"/>
        <v>0</v>
      </c>
      <c r="T250" s="27">
        <v>0</v>
      </c>
      <c r="U250" s="27">
        <f>(IF(VLOOKUP(VLOOKUP(AP250,MAPPING!$B$15:$D$20,2,1),MAPPING!$C$15:$E$20,2,0)=7000,0,VLOOKUP(VLOOKUP(AP250,MAPPING!$B$15:$D$20,2,1),MAPPING!$C$15:$E$20,2,0)))</f>
        <v>0</v>
      </c>
      <c r="V250" s="27">
        <f>(K250*VLOOKUP(O250/K250,MAPPING!$B$22:$C$29,2,10))</f>
        <v>600</v>
      </c>
      <c r="W250" s="27">
        <v>0</v>
      </c>
      <c r="X250" s="124">
        <f t="shared" si="80"/>
        <v>0</v>
      </c>
      <c r="Y250" s="122"/>
      <c r="Z250" s="11">
        <f t="shared" si="75"/>
        <v>15250</v>
      </c>
      <c r="AA250" s="95"/>
      <c r="AC250" s="1" t="s">
        <v>1449</v>
      </c>
      <c r="AD250" s="1" t="s">
        <v>96</v>
      </c>
      <c r="AE250" s="1" t="s">
        <v>1450</v>
      </c>
      <c r="AF250" s="1" t="s">
        <v>1583</v>
      </c>
      <c r="AG250" s="1" t="s">
        <v>1584</v>
      </c>
      <c r="AH250" s="1" t="s">
        <v>1585</v>
      </c>
      <c r="AI250" s="1" t="s">
        <v>1586</v>
      </c>
      <c r="AJ250" s="1" t="s">
        <v>51</v>
      </c>
      <c r="AK250" s="6">
        <v>1</v>
      </c>
      <c r="AL250" s="7">
        <v>2.5</v>
      </c>
      <c r="AM250" s="7">
        <v>1.4</v>
      </c>
      <c r="AN250" s="7">
        <v>2.5</v>
      </c>
      <c r="AO250" s="1" t="s">
        <v>58</v>
      </c>
      <c r="AP250" s="7">
        <v>23.94</v>
      </c>
      <c r="AQ250" s="1" t="s">
        <v>53</v>
      </c>
      <c r="AR250" s="1" t="s">
        <v>53</v>
      </c>
      <c r="AS250" s="1" t="s">
        <v>53</v>
      </c>
      <c r="AT250" s="1" t="s">
        <v>51</v>
      </c>
      <c r="AU250" s="1" t="s">
        <v>51</v>
      </c>
      <c r="AV250" s="1" t="s">
        <v>110</v>
      </c>
      <c r="AW250" s="1" t="s">
        <v>105</v>
      </c>
      <c r="AX250" s="1" t="s">
        <v>105</v>
      </c>
      <c r="AY250" s="1" t="s">
        <v>51</v>
      </c>
      <c r="AZ250" s="1" t="s">
        <v>54</v>
      </c>
      <c r="BA250" s="1" t="s">
        <v>1587</v>
      </c>
      <c r="BB250" s="1" t="s">
        <v>51</v>
      </c>
      <c r="BC250" s="1" t="s">
        <v>1588</v>
      </c>
      <c r="BD250" s="1" t="s">
        <v>106</v>
      </c>
      <c r="BE250" s="1" t="s">
        <v>107</v>
      </c>
      <c r="BF250" s="1" t="s">
        <v>108</v>
      </c>
      <c r="BG250" s="1" t="s">
        <v>55</v>
      </c>
      <c r="BH250" s="1" t="s">
        <v>56</v>
      </c>
      <c r="BI250" s="1" t="s">
        <v>51</v>
      </c>
      <c r="BJ250" s="1" t="s">
        <v>109</v>
      </c>
    </row>
    <row r="251" spans="2:62" x14ac:dyDescent="0.3">
      <c r="B251" s="9">
        <f t="shared" si="76"/>
        <v>247</v>
      </c>
      <c r="C251" s="9" t="str">
        <f>AD251</f>
        <v>YVR</v>
      </c>
      <c r="D251" s="9" t="str">
        <f>AC251</f>
        <v>2025-09-28</v>
      </c>
      <c r="E251" s="9" t="str">
        <f>AE251</f>
        <v>01477644711</v>
      </c>
      <c r="F251" s="9" t="str">
        <f>AF251</f>
        <v>PUS250163200</v>
      </c>
      <c r="G251" s="9" t="str">
        <f>AG251</f>
        <v>안병규</v>
      </c>
      <c r="H251" s="2" t="str">
        <f>AO251</f>
        <v>일반(목록배제,Normal-Manifest Exception)</v>
      </c>
      <c r="I251" s="28">
        <f>AP251</f>
        <v>31.98</v>
      </c>
      <c r="J251" s="2" t="str">
        <f>AW251</f>
        <v>KSC GLOBAL TRADING LTD</v>
      </c>
      <c r="K251" s="9">
        <f>AK251</f>
        <v>1</v>
      </c>
      <c r="L251" s="21">
        <f>AL251</f>
        <v>0.5</v>
      </c>
      <c r="M251" s="21">
        <f>AM251</f>
        <v>0.2</v>
      </c>
      <c r="N251" s="21">
        <f>AN251</f>
        <v>0.5</v>
      </c>
      <c r="O251" s="21">
        <f t="shared" si="77"/>
        <v>0.5</v>
      </c>
      <c r="P251" s="9" t="str">
        <f>BA251</f>
        <v>6094373041064</v>
      </c>
      <c r="Q251" s="22">
        <f t="shared" si="78"/>
        <v>6650</v>
      </c>
      <c r="R251" s="27">
        <f>VLOOKUP(H251,MAPPING!$B$3:$D$13,3,0)</f>
        <v>0</v>
      </c>
      <c r="S251" s="26">
        <f t="shared" si="79"/>
        <v>0</v>
      </c>
      <c r="T251" s="27">
        <v>0</v>
      </c>
      <c r="U251" s="27">
        <f>(IF(VLOOKUP(VLOOKUP(AP251,MAPPING!$B$15:$D$20,2,1),MAPPING!$C$15:$E$20,2,0)=7000,0,VLOOKUP(VLOOKUP(AP251,MAPPING!$B$15:$D$20,2,1),MAPPING!$C$15:$E$20,2,0)))</f>
        <v>0</v>
      </c>
      <c r="V251" s="27">
        <f>(K251*VLOOKUP(O251/K251,MAPPING!$B$22:$C$29,2,10))</f>
        <v>0</v>
      </c>
      <c r="W251" s="27">
        <v>0</v>
      </c>
      <c r="X251" s="124">
        <f t="shared" si="80"/>
        <v>0</v>
      </c>
      <c r="Y251" s="122"/>
      <c r="Z251" s="11">
        <f t="shared" si="75"/>
        <v>6650</v>
      </c>
      <c r="AA251" s="95"/>
      <c r="AC251" s="1" t="s">
        <v>1449</v>
      </c>
      <c r="AD251" s="1" t="s">
        <v>96</v>
      </c>
      <c r="AE251" s="1" t="s">
        <v>1450</v>
      </c>
      <c r="AF251" s="1" t="s">
        <v>1589</v>
      </c>
      <c r="AG251" s="1" t="s">
        <v>1590</v>
      </c>
      <c r="AH251" s="1" t="s">
        <v>1591</v>
      </c>
      <c r="AI251" s="1" t="s">
        <v>1592</v>
      </c>
      <c r="AJ251" s="1" t="s">
        <v>51</v>
      </c>
      <c r="AK251" s="6">
        <v>1</v>
      </c>
      <c r="AL251" s="7">
        <v>0.5</v>
      </c>
      <c r="AM251" s="7">
        <v>0.2</v>
      </c>
      <c r="AN251" s="7">
        <v>0.5</v>
      </c>
      <c r="AO251" s="1" t="s">
        <v>58</v>
      </c>
      <c r="AP251" s="7">
        <v>31.98</v>
      </c>
      <c r="AQ251" s="1" t="s">
        <v>53</v>
      </c>
      <c r="AR251" s="1" t="s">
        <v>53</v>
      </c>
      <c r="AS251" s="1" t="s">
        <v>53</v>
      </c>
      <c r="AT251" s="1" t="s">
        <v>51</v>
      </c>
      <c r="AU251" s="1" t="s">
        <v>51</v>
      </c>
      <c r="AV251" s="1" t="s">
        <v>110</v>
      </c>
      <c r="AW251" s="1" t="s">
        <v>105</v>
      </c>
      <c r="AX251" s="1" t="s">
        <v>105</v>
      </c>
      <c r="AY251" s="1" t="s">
        <v>51</v>
      </c>
      <c r="AZ251" s="1" t="s">
        <v>54</v>
      </c>
      <c r="BA251" s="1" t="s">
        <v>1593</v>
      </c>
      <c r="BB251" s="1" t="s">
        <v>51</v>
      </c>
      <c r="BC251" s="1" t="s">
        <v>1594</v>
      </c>
      <c r="BD251" s="1" t="s">
        <v>106</v>
      </c>
      <c r="BE251" s="1" t="s">
        <v>107</v>
      </c>
      <c r="BF251" s="1" t="s">
        <v>108</v>
      </c>
      <c r="BG251" s="1" t="s">
        <v>55</v>
      </c>
      <c r="BH251" s="1" t="s">
        <v>56</v>
      </c>
      <c r="BI251" s="1" t="s">
        <v>51</v>
      </c>
      <c r="BJ251" s="1" t="s">
        <v>109</v>
      </c>
    </row>
    <row r="252" spans="2:62" x14ac:dyDescent="0.3">
      <c r="B252" s="9">
        <f t="shared" si="76"/>
        <v>248</v>
      </c>
      <c r="C252" s="9" t="str">
        <f>AD252</f>
        <v>YVR</v>
      </c>
      <c r="D252" s="9" t="str">
        <f>AC252</f>
        <v>2025-09-28</v>
      </c>
      <c r="E252" s="9" t="str">
        <f>AE252</f>
        <v>01477644711</v>
      </c>
      <c r="F252" s="9" t="str">
        <f>AF252</f>
        <v>PUS250163212</v>
      </c>
      <c r="G252" s="9" t="str">
        <f>AG252</f>
        <v>안인자</v>
      </c>
      <c r="H252" s="2" t="str">
        <f>AO252</f>
        <v>일반(목록배제,Normal-Manifest Exception)</v>
      </c>
      <c r="I252" s="28">
        <f>AP252</f>
        <v>9.99</v>
      </c>
      <c r="J252" s="2" t="str">
        <f>AW252</f>
        <v>KSC GLOBAL TRADING LTD</v>
      </c>
      <c r="K252" s="9">
        <f>AK252</f>
        <v>1</v>
      </c>
      <c r="L252" s="21">
        <f>AL252</f>
        <v>1.5</v>
      </c>
      <c r="M252" s="21">
        <f>AM252</f>
        <v>0.2</v>
      </c>
      <c r="N252" s="21">
        <f>AN252</f>
        <v>1.5</v>
      </c>
      <c r="O252" s="21">
        <f t="shared" si="77"/>
        <v>1.5</v>
      </c>
      <c r="P252" s="9" t="str">
        <f>BA252</f>
        <v>6094373041076</v>
      </c>
      <c r="Q252" s="22">
        <f t="shared" si="78"/>
        <v>10650</v>
      </c>
      <c r="R252" s="27">
        <f>VLOOKUP(H252,MAPPING!$B$3:$D$13,3,0)</f>
        <v>0</v>
      </c>
      <c r="S252" s="26">
        <f t="shared" si="79"/>
        <v>0</v>
      </c>
      <c r="T252" s="27">
        <v>0</v>
      </c>
      <c r="U252" s="27">
        <f>(IF(VLOOKUP(VLOOKUP(AP252,MAPPING!$B$15:$D$20,2,1),MAPPING!$C$15:$E$20,2,0)=7000,0,VLOOKUP(VLOOKUP(AP252,MAPPING!$B$15:$D$20,2,1),MAPPING!$C$15:$E$20,2,0)))</f>
        <v>0</v>
      </c>
      <c r="V252" s="27">
        <f>(K252*VLOOKUP(O252/K252,MAPPING!$B$22:$C$29,2,10))</f>
        <v>0</v>
      </c>
      <c r="W252" s="27">
        <v>0</v>
      </c>
      <c r="X252" s="124">
        <f t="shared" si="80"/>
        <v>0</v>
      </c>
      <c r="Y252" s="122"/>
      <c r="Z252" s="11">
        <f t="shared" si="75"/>
        <v>10650</v>
      </c>
      <c r="AA252" s="95"/>
      <c r="AC252" s="1" t="s">
        <v>1449</v>
      </c>
      <c r="AD252" s="1" t="s">
        <v>96</v>
      </c>
      <c r="AE252" s="1" t="s">
        <v>1450</v>
      </c>
      <c r="AF252" s="1" t="s">
        <v>1595</v>
      </c>
      <c r="AG252" s="1" t="s">
        <v>120</v>
      </c>
      <c r="AH252" s="1" t="s">
        <v>129</v>
      </c>
      <c r="AI252" s="1" t="s">
        <v>130</v>
      </c>
      <c r="AJ252" s="1" t="s">
        <v>51</v>
      </c>
      <c r="AK252" s="6">
        <v>1</v>
      </c>
      <c r="AL252" s="7">
        <v>1.5</v>
      </c>
      <c r="AM252" s="7">
        <v>0.2</v>
      </c>
      <c r="AN252" s="7">
        <v>1.5</v>
      </c>
      <c r="AO252" s="1" t="s">
        <v>58</v>
      </c>
      <c r="AP252" s="7">
        <v>9.99</v>
      </c>
      <c r="AQ252" s="1" t="s">
        <v>53</v>
      </c>
      <c r="AR252" s="1" t="s">
        <v>53</v>
      </c>
      <c r="AS252" s="1" t="s">
        <v>53</v>
      </c>
      <c r="AT252" s="1" t="s">
        <v>51</v>
      </c>
      <c r="AU252" s="1" t="s">
        <v>51</v>
      </c>
      <c r="AV252" s="1" t="s">
        <v>110</v>
      </c>
      <c r="AW252" s="1" t="s">
        <v>105</v>
      </c>
      <c r="AX252" s="1" t="s">
        <v>105</v>
      </c>
      <c r="AY252" s="1" t="s">
        <v>51</v>
      </c>
      <c r="AZ252" s="1" t="s">
        <v>54</v>
      </c>
      <c r="BA252" s="1" t="s">
        <v>1596</v>
      </c>
      <c r="BB252" s="1" t="s">
        <v>51</v>
      </c>
      <c r="BC252" s="1" t="s">
        <v>1597</v>
      </c>
      <c r="BD252" s="1" t="s">
        <v>106</v>
      </c>
      <c r="BE252" s="1" t="s">
        <v>107</v>
      </c>
      <c r="BF252" s="1" t="s">
        <v>108</v>
      </c>
      <c r="BG252" s="1" t="s">
        <v>55</v>
      </c>
      <c r="BH252" s="1" t="s">
        <v>56</v>
      </c>
      <c r="BI252" s="1" t="s">
        <v>51</v>
      </c>
      <c r="BJ252" s="1" t="s">
        <v>109</v>
      </c>
    </row>
    <row r="253" spans="2:62" x14ac:dyDescent="0.3">
      <c r="B253" s="9">
        <f t="shared" si="76"/>
        <v>249</v>
      </c>
      <c r="C253" s="9" t="str">
        <f>AD253</f>
        <v>YVR</v>
      </c>
      <c r="D253" s="9" t="str">
        <f>AC253</f>
        <v>2025-09-28</v>
      </c>
      <c r="E253" s="9" t="str">
        <f>AE253</f>
        <v>01477644711</v>
      </c>
      <c r="F253" s="9" t="str">
        <f>AF253</f>
        <v>PUS250163219</v>
      </c>
      <c r="G253" s="9" t="str">
        <f>AG253</f>
        <v>이호찬</v>
      </c>
      <c r="H253" s="2" t="str">
        <f>AO253</f>
        <v>일반(목록배제,Normal-Manifest Exception)</v>
      </c>
      <c r="I253" s="28">
        <f>AP253</f>
        <v>23.98</v>
      </c>
      <c r="J253" s="2" t="str">
        <f>AW253</f>
        <v>KSC GLOBAL TRADING LTD</v>
      </c>
      <c r="K253" s="9">
        <f>AK253</f>
        <v>1</v>
      </c>
      <c r="L253" s="21">
        <f>AL253</f>
        <v>2.2999999999999998</v>
      </c>
      <c r="M253" s="21">
        <f>AM253</f>
        <v>0.2</v>
      </c>
      <c r="N253" s="21">
        <f>AN253</f>
        <v>2.2999999999999998</v>
      </c>
      <c r="O253" s="21">
        <f t="shared" si="77"/>
        <v>2.5</v>
      </c>
      <c r="P253" s="9" t="str">
        <f>BA253</f>
        <v>6094373041083</v>
      </c>
      <c r="Q253" s="22">
        <f t="shared" si="78"/>
        <v>14650</v>
      </c>
      <c r="R253" s="27">
        <f>VLOOKUP(H253,MAPPING!$B$3:$D$13,3,0)</f>
        <v>0</v>
      </c>
      <c r="S253" s="26">
        <f t="shared" si="79"/>
        <v>0</v>
      </c>
      <c r="T253" s="27">
        <v>0</v>
      </c>
      <c r="U253" s="27">
        <f>(IF(VLOOKUP(VLOOKUP(AP253,MAPPING!$B$15:$D$20,2,1),MAPPING!$C$15:$E$20,2,0)=7000,0,VLOOKUP(VLOOKUP(AP253,MAPPING!$B$15:$D$20,2,1),MAPPING!$C$15:$E$20,2,0)))</f>
        <v>0</v>
      </c>
      <c r="V253" s="27">
        <f>(K253*VLOOKUP(O253/K253,MAPPING!$B$22:$C$29,2,10))</f>
        <v>600</v>
      </c>
      <c r="W253" s="27">
        <v>0</v>
      </c>
      <c r="X253" s="124">
        <f t="shared" si="80"/>
        <v>0</v>
      </c>
      <c r="Y253" s="122"/>
      <c r="Z253" s="11">
        <f t="shared" si="75"/>
        <v>15250</v>
      </c>
      <c r="AA253" s="95"/>
      <c r="AC253" s="1" t="s">
        <v>1449</v>
      </c>
      <c r="AD253" s="1" t="s">
        <v>96</v>
      </c>
      <c r="AE253" s="1" t="s">
        <v>1450</v>
      </c>
      <c r="AF253" s="1" t="s">
        <v>1598</v>
      </c>
      <c r="AG253" s="1" t="s">
        <v>1599</v>
      </c>
      <c r="AH253" s="1" t="s">
        <v>1600</v>
      </c>
      <c r="AI253" s="1" t="s">
        <v>1601</v>
      </c>
      <c r="AJ253" s="1" t="s">
        <v>51</v>
      </c>
      <c r="AK253" s="6">
        <v>1</v>
      </c>
      <c r="AL253" s="7">
        <v>2.2999999999999998</v>
      </c>
      <c r="AM253" s="7">
        <v>0.2</v>
      </c>
      <c r="AN253" s="7">
        <v>2.2999999999999998</v>
      </c>
      <c r="AO253" s="1" t="s">
        <v>58</v>
      </c>
      <c r="AP253" s="7">
        <v>23.98</v>
      </c>
      <c r="AQ253" s="1" t="s">
        <v>53</v>
      </c>
      <c r="AR253" s="1" t="s">
        <v>53</v>
      </c>
      <c r="AS253" s="1" t="s">
        <v>53</v>
      </c>
      <c r="AT253" s="1" t="s">
        <v>51</v>
      </c>
      <c r="AU253" s="1" t="s">
        <v>51</v>
      </c>
      <c r="AV253" s="1" t="s">
        <v>110</v>
      </c>
      <c r="AW253" s="1" t="s">
        <v>105</v>
      </c>
      <c r="AX253" s="1" t="s">
        <v>105</v>
      </c>
      <c r="AY253" s="1" t="s">
        <v>51</v>
      </c>
      <c r="AZ253" s="1" t="s">
        <v>54</v>
      </c>
      <c r="BA253" s="1" t="s">
        <v>1602</v>
      </c>
      <c r="BB253" s="1" t="s">
        <v>51</v>
      </c>
      <c r="BC253" s="1" t="s">
        <v>1603</v>
      </c>
      <c r="BD253" s="1" t="s">
        <v>106</v>
      </c>
      <c r="BE253" s="1" t="s">
        <v>107</v>
      </c>
      <c r="BF253" s="1" t="s">
        <v>108</v>
      </c>
      <c r="BG253" s="1" t="s">
        <v>55</v>
      </c>
      <c r="BH253" s="1" t="s">
        <v>56</v>
      </c>
      <c r="BI253" s="1" t="s">
        <v>51</v>
      </c>
      <c r="BJ253" s="1" t="s">
        <v>109</v>
      </c>
    </row>
    <row r="254" spans="2:62" x14ac:dyDescent="0.3">
      <c r="B254" s="9"/>
      <c r="C254" s="9"/>
      <c r="D254" s="9"/>
      <c r="E254" s="9"/>
      <c r="F254" s="9"/>
      <c r="G254" s="9"/>
      <c r="H254" s="2"/>
      <c r="I254" s="28"/>
      <c r="J254" s="2"/>
      <c r="K254" s="9"/>
      <c r="L254" s="21"/>
      <c r="M254" s="21"/>
      <c r="N254" s="21"/>
      <c r="O254" s="21"/>
      <c r="P254" s="9"/>
      <c r="Q254" s="22"/>
      <c r="R254" s="27"/>
      <c r="S254" s="26"/>
      <c r="T254" s="27"/>
      <c r="U254" s="27"/>
      <c r="V254" s="27"/>
      <c r="W254" s="27"/>
      <c r="X254" s="27"/>
      <c r="Y254" s="27"/>
      <c r="Z254" s="11"/>
      <c r="AA254" s="95"/>
      <c r="AC254" s="1"/>
      <c r="AD254" s="1"/>
      <c r="AE254" s="1"/>
      <c r="AF254" s="1"/>
      <c r="AG254" s="1"/>
      <c r="AH254" s="1"/>
      <c r="AI254" s="1"/>
      <c r="AJ254" s="1"/>
      <c r="AK254" s="6"/>
      <c r="AL254" s="7"/>
      <c r="AM254" s="7"/>
      <c r="AN254" s="7"/>
      <c r="AO254" s="1"/>
      <c r="AP254" s="7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spans="2:62" x14ac:dyDescent="0.3">
      <c r="B255" s="9"/>
      <c r="C255" s="9"/>
      <c r="D255" s="9"/>
      <c r="E255" s="9"/>
      <c r="F255" s="9"/>
      <c r="G255" s="9"/>
      <c r="H255" s="2"/>
      <c r="I255" s="28"/>
      <c r="J255" s="2"/>
      <c r="K255" s="9"/>
      <c r="L255" s="21"/>
      <c r="M255" s="21"/>
      <c r="N255" s="21"/>
      <c r="O255" s="21"/>
      <c r="P255" s="9"/>
      <c r="Q255" s="22"/>
      <c r="R255" s="27"/>
      <c r="S255" s="26"/>
      <c r="T255" s="27"/>
      <c r="U255" s="27"/>
      <c r="V255" s="27"/>
      <c r="W255" s="27"/>
      <c r="X255" s="27"/>
      <c r="Y255" s="27"/>
      <c r="Z255" s="11"/>
      <c r="AA255" s="95"/>
      <c r="AC255" s="1"/>
      <c r="AD255" s="1"/>
      <c r="AE255" s="1"/>
      <c r="AF255" s="1"/>
      <c r="AG255" s="1"/>
      <c r="AH255" s="1"/>
      <c r="AI255" s="1"/>
      <c r="AJ255" s="1"/>
      <c r="AK255" s="6"/>
      <c r="AL255" s="7"/>
      <c r="AM255" s="7"/>
      <c r="AN255" s="7"/>
      <c r="AO255" s="1"/>
      <c r="AP255" s="7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spans="2:62" x14ac:dyDescent="0.3">
      <c r="B256" s="9"/>
      <c r="C256" s="9"/>
      <c r="D256" s="9"/>
      <c r="E256" s="9"/>
      <c r="F256" s="9"/>
      <c r="G256" s="9"/>
      <c r="H256" s="2"/>
      <c r="I256" s="28"/>
      <c r="J256" s="2"/>
      <c r="K256" s="9"/>
      <c r="L256" s="21"/>
      <c r="M256" s="21"/>
      <c r="N256" s="21"/>
      <c r="O256" s="21"/>
      <c r="P256" s="9"/>
      <c r="Q256" s="22"/>
      <c r="R256" s="27"/>
      <c r="S256" s="26"/>
      <c r="T256" s="27"/>
      <c r="U256" s="27"/>
      <c r="V256" s="27"/>
      <c r="W256" s="27"/>
      <c r="X256" s="27"/>
      <c r="Y256" s="27"/>
      <c r="Z256" s="11"/>
      <c r="AA256" s="95"/>
      <c r="AC256" s="1"/>
      <c r="AD256" s="1"/>
      <c r="AE256" s="1"/>
      <c r="AF256" s="1"/>
      <c r="AG256" s="1"/>
      <c r="AH256" s="1"/>
      <c r="AI256" s="1"/>
      <c r="AJ256" s="1"/>
      <c r="AK256" s="6"/>
      <c r="AL256" s="7"/>
      <c r="AM256" s="7"/>
      <c r="AN256" s="7"/>
      <c r="AO256" s="1"/>
      <c r="AP256" s="7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spans="2:62" x14ac:dyDescent="0.3">
      <c r="B257" s="9"/>
      <c r="C257" s="9"/>
      <c r="D257" s="9"/>
      <c r="E257" s="9"/>
      <c r="F257" s="9"/>
      <c r="G257" s="9"/>
      <c r="H257" s="2"/>
      <c r="I257" s="28"/>
      <c r="J257" s="2"/>
      <c r="K257" s="9"/>
      <c r="L257" s="21"/>
      <c r="M257" s="21"/>
      <c r="N257" s="21"/>
      <c r="O257" s="21"/>
      <c r="P257" s="9"/>
      <c r="Q257" s="22"/>
      <c r="R257" s="27"/>
      <c r="S257" s="26"/>
      <c r="T257" s="27"/>
      <c r="U257" s="27"/>
      <c r="V257" s="27"/>
      <c r="W257" s="27"/>
      <c r="X257" s="27"/>
      <c r="Y257" s="27"/>
      <c r="Z257" s="11"/>
      <c r="AA257" s="95"/>
      <c r="AC257" s="1"/>
      <c r="AD257" s="1"/>
      <c r="AE257" s="1"/>
      <c r="AF257" s="1"/>
      <c r="AG257" s="1"/>
      <c r="AH257" s="1"/>
      <c r="AI257" s="1"/>
      <c r="AJ257" s="1"/>
      <c r="AK257" s="6"/>
      <c r="AL257" s="7"/>
      <c r="AM257" s="7"/>
      <c r="AN257" s="7"/>
      <c r="AO257" s="1"/>
      <c r="AP257" s="7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spans="2:62" x14ac:dyDescent="0.3">
      <c r="B258" s="9"/>
      <c r="C258" s="9"/>
      <c r="D258" s="9"/>
      <c r="E258" s="9"/>
      <c r="F258" s="9"/>
      <c r="G258" s="9"/>
      <c r="H258" s="2"/>
      <c r="I258" s="28"/>
      <c r="J258" s="2"/>
      <c r="K258" s="9"/>
      <c r="L258" s="21"/>
      <c r="M258" s="21"/>
      <c r="N258" s="21"/>
      <c r="O258" s="21"/>
      <c r="P258" s="9"/>
      <c r="Q258" s="22"/>
      <c r="R258" s="27"/>
      <c r="S258" s="26"/>
      <c r="T258" s="27"/>
      <c r="U258" s="27"/>
      <c r="V258" s="27"/>
      <c r="W258" s="27"/>
      <c r="X258" s="27"/>
      <c r="Y258" s="27"/>
      <c r="Z258" s="11"/>
      <c r="AA258" s="95"/>
      <c r="AC258" s="1"/>
      <c r="AD258" s="1"/>
      <c r="AE258" s="1"/>
      <c r="AF258" s="1"/>
      <c r="AG258" s="1"/>
      <c r="AH258" s="1"/>
      <c r="AI258" s="1"/>
      <c r="AJ258" s="1"/>
      <c r="AK258" s="6"/>
      <c r="AL258" s="7"/>
      <c r="AM258" s="7"/>
      <c r="AN258" s="7"/>
      <c r="AO258" s="1"/>
      <c r="AP258" s="7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spans="2:62" x14ac:dyDescent="0.3">
      <c r="B259" s="9"/>
      <c r="C259" s="9"/>
      <c r="D259" s="9"/>
      <c r="E259" s="9"/>
      <c r="F259" s="9"/>
      <c r="G259" s="9"/>
      <c r="H259" s="2"/>
      <c r="I259" s="28"/>
      <c r="J259" s="2"/>
      <c r="K259" s="9"/>
      <c r="L259" s="21"/>
      <c r="M259" s="21"/>
      <c r="N259" s="21"/>
      <c r="O259" s="21"/>
      <c r="P259" s="9"/>
      <c r="Q259" s="22"/>
      <c r="R259" s="27"/>
      <c r="S259" s="26"/>
      <c r="T259" s="27"/>
      <c r="U259" s="27"/>
      <c r="V259" s="27"/>
      <c r="W259" s="27"/>
      <c r="X259" s="27"/>
      <c r="Y259" s="27"/>
      <c r="Z259" s="11"/>
      <c r="AA259" s="95"/>
      <c r="AC259" s="1"/>
      <c r="AD259" s="1"/>
      <c r="AE259" s="1"/>
      <c r="AF259" s="1"/>
      <c r="AG259" s="1"/>
      <c r="AH259" s="1"/>
      <c r="AI259" s="1"/>
      <c r="AJ259" s="1"/>
      <c r="AK259" s="6"/>
      <c r="AL259" s="7"/>
      <c r="AM259" s="7"/>
      <c r="AN259" s="7"/>
      <c r="AO259" s="1"/>
      <c r="AP259" s="7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spans="2:62" x14ac:dyDescent="0.3">
      <c r="B260" s="9"/>
      <c r="C260" s="9"/>
      <c r="D260" s="9"/>
      <c r="E260" s="9"/>
      <c r="F260" s="9"/>
      <c r="G260" s="9"/>
      <c r="H260" s="2"/>
      <c r="I260" s="28"/>
      <c r="J260" s="2"/>
      <c r="K260" s="9"/>
      <c r="L260" s="21"/>
      <c r="M260" s="21"/>
      <c r="N260" s="21"/>
      <c r="O260" s="21"/>
      <c r="P260" s="9"/>
      <c r="Q260" s="22"/>
      <c r="R260" s="27"/>
      <c r="S260" s="26"/>
      <c r="T260" s="27"/>
      <c r="U260" s="27"/>
      <c r="V260" s="27"/>
      <c r="W260" s="27"/>
      <c r="X260" s="27"/>
      <c r="Y260" s="27"/>
      <c r="Z260" s="11"/>
      <c r="AA260" s="95"/>
      <c r="AC260" s="1"/>
      <c r="AD260" s="1"/>
      <c r="AE260" s="1"/>
      <c r="AF260" s="1"/>
      <c r="AG260" s="1"/>
      <c r="AH260" s="1"/>
      <c r="AI260" s="1"/>
      <c r="AJ260" s="1"/>
      <c r="AK260" s="6"/>
      <c r="AL260" s="7"/>
      <c r="AM260" s="7"/>
      <c r="AN260" s="7"/>
      <c r="AO260" s="1"/>
      <c r="AP260" s="7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spans="2:62" x14ac:dyDescent="0.3">
      <c r="B261" s="9"/>
      <c r="C261" s="9"/>
      <c r="D261" s="9"/>
      <c r="E261" s="9"/>
      <c r="F261" s="9"/>
      <c r="G261" s="9"/>
      <c r="H261" s="2"/>
      <c r="I261" s="28"/>
      <c r="J261" s="2"/>
      <c r="K261" s="9"/>
      <c r="L261" s="21"/>
      <c r="M261" s="21"/>
      <c r="N261" s="21"/>
      <c r="O261" s="21"/>
      <c r="P261" s="9"/>
      <c r="Q261" s="22"/>
      <c r="R261" s="27"/>
      <c r="S261" s="26"/>
      <c r="T261" s="27"/>
      <c r="U261" s="27"/>
      <c r="V261" s="27"/>
      <c r="W261" s="27"/>
      <c r="X261" s="27"/>
      <c r="Y261" s="27"/>
      <c r="Z261" s="11"/>
      <c r="AA261" s="95"/>
      <c r="AC261" s="1"/>
      <c r="AD261" s="1"/>
      <c r="AE261" s="1"/>
      <c r="AF261" s="1"/>
      <c r="AG261" s="1"/>
      <c r="AH261" s="1"/>
      <c r="AI261" s="1"/>
      <c r="AJ261" s="1"/>
      <c r="AK261" s="6"/>
      <c r="AL261" s="7"/>
      <c r="AM261" s="7"/>
      <c r="AN261" s="7"/>
      <c r="AO261" s="1"/>
      <c r="AP261" s="7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spans="2:62" x14ac:dyDescent="0.3">
      <c r="B262" s="9"/>
      <c r="C262" s="9"/>
      <c r="D262" s="9"/>
      <c r="E262" s="9"/>
      <c r="F262" s="9"/>
      <c r="G262" s="9"/>
      <c r="H262" s="2"/>
      <c r="I262" s="28"/>
      <c r="J262" s="2"/>
      <c r="K262" s="9"/>
      <c r="L262" s="21"/>
      <c r="M262" s="21"/>
      <c r="N262" s="21"/>
      <c r="O262" s="21"/>
      <c r="P262" s="9"/>
      <c r="Q262" s="22"/>
      <c r="R262" s="27"/>
      <c r="S262" s="26"/>
      <c r="T262" s="27"/>
      <c r="U262" s="27"/>
      <c r="V262" s="27"/>
      <c r="W262" s="27"/>
      <c r="X262" s="27"/>
      <c r="Y262" s="27"/>
      <c r="Z262" s="11"/>
      <c r="AA262" s="95"/>
      <c r="AC262" s="1"/>
      <c r="AD262" s="1"/>
      <c r="AE262" s="1"/>
      <c r="AF262" s="1"/>
      <c r="AG262" s="1"/>
      <c r="AH262" s="1"/>
      <c r="AI262" s="1"/>
      <c r="AJ262" s="1"/>
      <c r="AK262" s="6"/>
      <c r="AL262" s="7"/>
      <c r="AM262" s="7"/>
      <c r="AN262" s="7"/>
      <c r="AO262" s="1"/>
      <c r="AP262" s="7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spans="2:62" ht="15" customHeight="1" x14ac:dyDescent="0.3">
      <c r="B263" s="9"/>
      <c r="C263" s="9"/>
      <c r="D263" s="9"/>
      <c r="E263" s="9"/>
      <c r="F263" s="9"/>
      <c r="G263" s="9"/>
      <c r="H263" s="2"/>
      <c r="I263" s="28"/>
      <c r="J263" s="2"/>
      <c r="K263" s="9"/>
      <c r="L263" s="21"/>
      <c r="M263" s="21"/>
      <c r="N263" s="21"/>
      <c r="O263" s="21"/>
      <c r="P263" s="9"/>
      <c r="Q263" s="22"/>
      <c r="R263" s="27"/>
      <c r="S263" s="26"/>
      <c r="T263" s="27"/>
      <c r="U263" s="27"/>
      <c r="V263" s="27"/>
      <c r="W263" s="27"/>
      <c r="X263" s="27"/>
      <c r="Y263" s="27"/>
      <c r="Z263" s="11"/>
      <c r="AA263" s="95"/>
      <c r="AC263" s="1"/>
      <c r="AD263" s="1"/>
      <c r="AE263" s="1"/>
      <c r="AF263" s="1"/>
      <c r="AG263" s="1"/>
      <c r="AH263" s="1"/>
      <c r="AI263" s="1"/>
      <c r="AJ263" s="1"/>
      <c r="AK263" s="6"/>
      <c r="AL263" s="7"/>
      <c r="AM263" s="7"/>
      <c r="AN263" s="7"/>
      <c r="AO263" s="1"/>
      <c r="AP263" s="7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spans="2:62" x14ac:dyDescent="0.3">
      <c r="B264" s="9"/>
      <c r="C264" s="9"/>
      <c r="D264" s="9"/>
      <c r="E264" s="9"/>
      <c r="F264" s="9"/>
      <c r="G264" s="9"/>
      <c r="H264" s="2"/>
      <c r="I264" s="28"/>
      <c r="J264" s="2"/>
      <c r="K264" s="9"/>
      <c r="L264" s="21"/>
      <c r="M264" s="21"/>
      <c r="N264" s="21"/>
      <c r="O264" s="21"/>
      <c r="P264" s="9"/>
      <c r="Q264" s="22"/>
      <c r="R264" s="27"/>
      <c r="S264" s="26"/>
      <c r="T264" s="27"/>
      <c r="U264" s="27"/>
      <c r="V264" s="27"/>
      <c r="W264" s="27"/>
      <c r="X264" s="27"/>
      <c r="Y264" s="27"/>
      <c r="Z264" s="11"/>
      <c r="AA264" s="95"/>
      <c r="AC264" s="1"/>
      <c r="AD264" s="1"/>
      <c r="AE264" s="1"/>
      <c r="AF264" s="1"/>
      <c r="AG264" s="1"/>
      <c r="AH264" s="1"/>
      <c r="AI264" s="1"/>
      <c r="AJ264" s="1"/>
      <c r="AK264" s="6"/>
      <c r="AL264" s="7"/>
      <c r="AM264" s="7"/>
      <c r="AN264" s="7"/>
      <c r="AO264" s="1"/>
      <c r="AP264" s="7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spans="2:62" x14ac:dyDescent="0.3">
      <c r="B265" s="9"/>
      <c r="C265" s="9"/>
      <c r="D265" s="9"/>
      <c r="E265" s="9"/>
      <c r="F265" s="9"/>
      <c r="G265" s="9"/>
      <c r="H265" s="2"/>
      <c r="I265" s="28"/>
      <c r="J265" s="2"/>
      <c r="K265" s="9"/>
      <c r="L265" s="21"/>
      <c r="M265" s="21"/>
      <c r="N265" s="21"/>
      <c r="O265" s="21"/>
      <c r="P265" s="9"/>
      <c r="Q265" s="22"/>
      <c r="R265" s="27"/>
      <c r="S265" s="26"/>
      <c r="T265" s="27"/>
      <c r="U265" s="27"/>
      <c r="V265" s="27"/>
      <c r="W265" s="27"/>
      <c r="X265" s="27"/>
      <c r="Y265" s="27"/>
      <c r="Z265" s="11"/>
      <c r="AA265" s="95"/>
      <c r="AC265" s="1"/>
      <c r="AD265" s="1"/>
      <c r="AE265" s="1"/>
      <c r="AF265" s="1"/>
      <c r="AG265" s="1"/>
      <c r="AH265" s="1"/>
      <c r="AI265" s="1"/>
      <c r="AJ265" s="1"/>
      <c r="AK265" s="6"/>
      <c r="AL265" s="7"/>
      <c r="AM265" s="7"/>
      <c r="AN265" s="7"/>
      <c r="AO265" s="1"/>
      <c r="AP265" s="7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spans="2:62" x14ac:dyDescent="0.3">
      <c r="B266" s="9"/>
      <c r="C266" s="9"/>
      <c r="D266" s="9"/>
      <c r="E266" s="9"/>
      <c r="F266" s="9"/>
      <c r="G266" s="9"/>
      <c r="H266" s="2"/>
      <c r="I266" s="28"/>
      <c r="J266" s="2"/>
      <c r="K266" s="9"/>
      <c r="L266" s="21"/>
      <c r="M266" s="21"/>
      <c r="N266" s="21"/>
      <c r="O266" s="21"/>
      <c r="P266" s="9"/>
      <c r="Q266" s="22"/>
      <c r="R266" s="27"/>
      <c r="S266" s="26"/>
      <c r="T266" s="27"/>
      <c r="U266" s="27"/>
      <c r="V266" s="27"/>
      <c r="W266" s="27"/>
      <c r="X266" s="27"/>
      <c r="Y266" s="27"/>
      <c r="Z266" s="11"/>
      <c r="AA266" s="95"/>
      <c r="AC266" s="1"/>
      <c r="AD266" s="1"/>
      <c r="AE266" s="1"/>
      <c r="AF266" s="1"/>
      <c r="AG266" s="1"/>
      <c r="AH266" s="1"/>
      <c r="AI266" s="1"/>
      <c r="AJ266" s="1"/>
      <c r="AK266" s="6"/>
      <c r="AL266" s="7"/>
      <c r="AM266" s="7"/>
      <c r="AN266" s="7"/>
      <c r="AO266" s="1"/>
      <c r="AP266" s="7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spans="2:62" x14ac:dyDescent="0.3">
      <c r="B267" s="9"/>
      <c r="C267" s="9"/>
      <c r="D267" s="9"/>
      <c r="E267" s="9"/>
      <c r="F267" s="9"/>
      <c r="G267" s="9"/>
      <c r="H267" s="2"/>
      <c r="I267" s="28"/>
      <c r="J267" s="2"/>
      <c r="K267" s="9"/>
      <c r="L267" s="21"/>
      <c r="M267" s="21"/>
      <c r="N267" s="21"/>
      <c r="O267" s="21"/>
      <c r="P267" s="9"/>
      <c r="Q267" s="22"/>
      <c r="R267" s="27"/>
      <c r="S267" s="26"/>
      <c r="T267" s="27"/>
      <c r="U267" s="27"/>
      <c r="V267" s="27"/>
      <c r="W267" s="27"/>
      <c r="X267" s="27"/>
      <c r="Y267" s="27"/>
      <c r="Z267" s="11"/>
      <c r="AA267" s="95"/>
      <c r="AC267" s="1"/>
      <c r="AD267" s="1"/>
      <c r="AE267" s="1"/>
      <c r="AF267" s="1"/>
      <c r="AG267" s="1"/>
      <c r="AH267" s="1"/>
      <c r="AI267" s="1"/>
      <c r="AJ267" s="1"/>
      <c r="AK267" s="6"/>
      <c r="AL267" s="7"/>
      <c r="AM267" s="7"/>
      <c r="AN267" s="7"/>
      <c r="AO267" s="1"/>
      <c r="AP267" s="7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2:62" x14ac:dyDescent="0.3">
      <c r="B268" s="9"/>
      <c r="C268" s="9"/>
      <c r="D268" s="9"/>
      <c r="E268" s="9"/>
      <c r="F268" s="9"/>
      <c r="G268" s="9"/>
      <c r="H268" s="2"/>
      <c r="I268" s="28"/>
      <c r="J268" s="2"/>
      <c r="K268" s="9"/>
      <c r="L268" s="21"/>
      <c r="M268" s="21"/>
      <c r="N268" s="21"/>
      <c r="O268" s="21"/>
      <c r="P268" s="9"/>
      <c r="Q268" s="22"/>
      <c r="R268" s="27"/>
      <c r="S268" s="26"/>
      <c r="T268" s="27"/>
      <c r="U268" s="27"/>
      <c r="V268" s="27"/>
      <c r="W268" s="27"/>
      <c r="X268" s="27"/>
      <c r="Y268" s="27"/>
      <c r="Z268" s="11"/>
      <c r="AA268" s="95"/>
      <c r="AC268" s="1"/>
      <c r="AD268" s="1"/>
      <c r="AE268" s="1"/>
      <c r="AF268" s="1"/>
      <c r="AG268" s="1"/>
      <c r="AH268" s="1"/>
      <c r="AI268" s="1"/>
      <c r="AJ268" s="1"/>
      <c r="AK268" s="6"/>
      <c r="AL268" s="7"/>
      <c r="AM268" s="7"/>
      <c r="AN268" s="7"/>
      <c r="AO268" s="1"/>
      <c r="AP268" s="7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spans="2:62" x14ac:dyDescent="0.3">
      <c r="B269" s="9"/>
      <c r="C269" s="9"/>
      <c r="D269" s="9"/>
      <c r="E269" s="9"/>
      <c r="F269" s="9"/>
      <c r="G269" s="9"/>
      <c r="H269" s="2"/>
      <c r="I269" s="28"/>
      <c r="J269" s="2"/>
      <c r="K269" s="9"/>
      <c r="L269" s="21"/>
      <c r="M269" s="21"/>
      <c r="N269" s="21"/>
      <c r="O269" s="21"/>
      <c r="P269" s="9"/>
      <c r="Q269" s="22"/>
      <c r="R269" s="27"/>
      <c r="S269" s="26"/>
      <c r="T269" s="27"/>
      <c r="U269" s="27"/>
      <c r="V269" s="27"/>
      <c r="W269" s="27"/>
      <c r="X269" s="27"/>
      <c r="Y269" s="27"/>
      <c r="Z269" s="11"/>
      <c r="AA269" s="95"/>
      <c r="AC269" s="1"/>
      <c r="AD269" s="1"/>
      <c r="AE269" s="1"/>
      <c r="AF269" s="1"/>
      <c r="AG269" s="1"/>
      <c r="AH269" s="1"/>
      <c r="AI269" s="1"/>
      <c r="AJ269" s="1"/>
      <c r="AK269" s="6"/>
      <c r="AL269" s="7"/>
      <c r="AM269" s="7"/>
      <c r="AN269" s="7"/>
      <c r="AO269" s="1"/>
      <c r="AP269" s="7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spans="2:62" x14ac:dyDescent="0.3">
      <c r="B270" s="9"/>
      <c r="C270" s="9"/>
      <c r="D270" s="9"/>
      <c r="E270" s="9"/>
      <c r="F270" s="9"/>
      <c r="G270" s="9"/>
      <c r="H270" s="2"/>
      <c r="I270" s="28"/>
      <c r="J270" s="2"/>
      <c r="K270" s="9"/>
      <c r="L270" s="21"/>
      <c r="M270" s="21"/>
      <c r="N270" s="21"/>
      <c r="O270" s="21"/>
      <c r="P270" s="9"/>
      <c r="Q270" s="22"/>
      <c r="R270" s="27"/>
      <c r="S270" s="26"/>
      <c r="T270" s="27"/>
      <c r="U270" s="27"/>
      <c r="V270" s="27"/>
      <c r="W270" s="27"/>
      <c r="X270" s="27"/>
      <c r="Y270" s="27"/>
      <c r="Z270" s="11"/>
      <c r="AA270" s="95"/>
      <c r="AC270" s="1"/>
      <c r="AD270" s="1"/>
      <c r="AE270" s="1"/>
      <c r="AF270" s="1"/>
      <c r="AG270" s="1"/>
      <c r="AH270" s="1"/>
      <c r="AI270" s="1"/>
      <c r="AJ270" s="1"/>
      <c r="AK270" s="6"/>
      <c r="AL270" s="7"/>
      <c r="AM270" s="7"/>
      <c r="AN270" s="7"/>
      <c r="AO270" s="1"/>
      <c r="AP270" s="7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spans="2:62" x14ac:dyDescent="0.3">
      <c r="B271" s="9"/>
      <c r="C271" s="9"/>
      <c r="D271" s="9"/>
      <c r="E271" s="9"/>
      <c r="F271" s="9"/>
      <c r="G271" s="9"/>
      <c r="H271" s="2"/>
      <c r="I271" s="28"/>
      <c r="J271" s="2"/>
      <c r="K271" s="9"/>
      <c r="L271" s="21"/>
      <c r="M271" s="21"/>
      <c r="N271" s="21"/>
      <c r="O271" s="21"/>
      <c r="P271" s="9"/>
      <c r="Q271" s="22"/>
      <c r="R271" s="27"/>
      <c r="S271" s="26"/>
      <c r="T271" s="27"/>
      <c r="U271" s="27"/>
      <c r="V271" s="27"/>
      <c r="W271" s="27"/>
      <c r="X271" s="27"/>
      <c r="Y271" s="27"/>
      <c r="Z271" s="11"/>
      <c r="AA271" s="95"/>
      <c r="AC271" s="1"/>
      <c r="AD271" s="1"/>
      <c r="AE271" s="1"/>
      <c r="AF271" s="1"/>
      <c r="AG271" s="1"/>
      <c r="AH271" s="1"/>
      <c r="AI271" s="1"/>
      <c r="AJ271" s="1"/>
      <c r="AK271" s="6"/>
      <c r="AL271" s="7"/>
      <c r="AM271" s="7"/>
      <c r="AN271" s="7"/>
      <c r="AO271" s="1"/>
      <c r="AP271" s="7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spans="2:62" x14ac:dyDescent="0.3">
      <c r="B272" s="9"/>
      <c r="C272" s="9"/>
      <c r="D272" s="9"/>
      <c r="E272" s="9"/>
      <c r="F272" s="9"/>
      <c r="G272" s="9"/>
      <c r="H272" s="2"/>
      <c r="I272" s="28"/>
      <c r="J272" s="2"/>
      <c r="K272" s="9"/>
      <c r="L272" s="21"/>
      <c r="M272" s="21"/>
      <c r="N272" s="21"/>
      <c r="O272" s="21"/>
      <c r="P272" s="9"/>
      <c r="Q272" s="22"/>
      <c r="R272" s="27"/>
      <c r="S272" s="26"/>
      <c r="T272" s="27"/>
      <c r="U272" s="27"/>
      <c r="V272" s="27"/>
      <c r="W272" s="27"/>
      <c r="X272" s="27"/>
      <c r="Y272" s="27"/>
      <c r="Z272" s="11"/>
      <c r="AA272" s="95"/>
      <c r="AC272" s="1"/>
      <c r="AD272" s="1"/>
      <c r="AE272" s="1"/>
      <c r="AF272" s="1"/>
      <c r="AG272" s="1"/>
      <c r="AH272" s="1"/>
      <c r="AI272" s="1"/>
      <c r="AJ272" s="1"/>
      <c r="AK272" s="6"/>
      <c r="AL272" s="7"/>
      <c r="AM272" s="7"/>
      <c r="AN272" s="7"/>
      <c r="AO272" s="1"/>
      <c r="AP272" s="7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spans="2:62" x14ac:dyDescent="0.3">
      <c r="B273" s="9"/>
      <c r="C273" s="9"/>
      <c r="D273" s="9"/>
      <c r="E273" s="9"/>
      <c r="F273" s="9"/>
      <c r="G273" s="9"/>
      <c r="H273" s="2"/>
      <c r="I273" s="28"/>
      <c r="J273" s="2"/>
      <c r="K273" s="9"/>
      <c r="L273" s="21"/>
      <c r="M273" s="21"/>
      <c r="N273" s="21"/>
      <c r="O273" s="21"/>
      <c r="P273" s="9"/>
      <c r="Q273" s="22"/>
      <c r="R273" s="27"/>
      <c r="S273" s="26"/>
      <c r="T273" s="27"/>
      <c r="U273" s="27"/>
      <c r="V273" s="27"/>
      <c r="W273" s="27"/>
      <c r="X273" s="27"/>
      <c r="Y273" s="27"/>
      <c r="Z273" s="11"/>
      <c r="AA273" s="95"/>
      <c r="AC273" s="1"/>
      <c r="AD273" s="1"/>
      <c r="AE273" s="1"/>
      <c r="AF273" s="1"/>
      <c r="AG273" s="1"/>
      <c r="AH273" s="1"/>
      <c r="AI273" s="1"/>
      <c r="AJ273" s="1"/>
      <c r="AK273" s="6"/>
      <c r="AL273" s="7"/>
      <c r="AM273" s="7"/>
      <c r="AN273" s="7"/>
      <c r="AO273" s="1"/>
      <c r="AP273" s="7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spans="2:62" x14ac:dyDescent="0.3">
      <c r="B274" s="9"/>
      <c r="C274" s="9"/>
      <c r="D274" s="9"/>
      <c r="E274" s="9"/>
      <c r="F274" s="9"/>
      <c r="G274" s="9"/>
      <c r="H274" s="2"/>
      <c r="I274" s="28"/>
      <c r="J274" s="2"/>
      <c r="K274" s="9"/>
      <c r="L274" s="21"/>
      <c r="M274" s="21"/>
      <c r="N274" s="21"/>
      <c r="O274" s="21"/>
      <c r="P274" s="9"/>
      <c r="Q274" s="22"/>
      <c r="R274" s="27"/>
      <c r="S274" s="26"/>
      <c r="T274" s="27"/>
      <c r="U274" s="27"/>
      <c r="V274" s="27"/>
      <c r="W274" s="27"/>
      <c r="X274" s="27"/>
      <c r="Y274" s="27"/>
      <c r="Z274" s="11"/>
      <c r="AA274" s="95"/>
      <c r="AC274" s="1"/>
      <c r="AD274" s="1"/>
      <c r="AE274" s="1"/>
      <c r="AF274" s="1"/>
      <c r="AG274" s="1"/>
      <c r="AH274" s="1"/>
      <c r="AI274" s="1"/>
      <c r="AJ274" s="1"/>
      <c r="AK274" s="6"/>
      <c r="AL274" s="7"/>
      <c r="AM274" s="7"/>
      <c r="AN274" s="7"/>
      <c r="AO274" s="1"/>
      <c r="AP274" s="7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spans="2:62" x14ac:dyDescent="0.3">
      <c r="B275" s="9"/>
      <c r="C275" s="9"/>
      <c r="D275" s="9"/>
      <c r="E275" s="9"/>
      <c r="F275" s="9"/>
      <c r="G275" s="9"/>
      <c r="H275" s="2"/>
      <c r="I275" s="28"/>
      <c r="J275" s="2"/>
      <c r="K275" s="9"/>
      <c r="L275" s="21"/>
      <c r="M275" s="21"/>
      <c r="N275" s="21"/>
      <c r="O275" s="21"/>
      <c r="P275" s="9"/>
      <c r="Q275" s="22"/>
      <c r="R275" s="27"/>
      <c r="S275" s="26"/>
      <c r="T275" s="27"/>
      <c r="U275" s="27"/>
      <c r="V275" s="27"/>
      <c r="W275" s="27"/>
      <c r="X275" s="27"/>
      <c r="Y275" s="27"/>
      <c r="Z275" s="11"/>
      <c r="AA275" s="95"/>
      <c r="AC275" s="1"/>
      <c r="AD275" s="1"/>
      <c r="AE275" s="1"/>
      <c r="AF275" s="1"/>
      <c r="AG275" s="1"/>
      <c r="AH275" s="1"/>
      <c r="AI275" s="1"/>
      <c r="AJ275" s="1"/>
      <c r="AK275" s="6"/>
      <c r="AL275" s="7"/>
      <c r="AM275" s="7"/>
      <c r="AN275" s="7"/>
      <c r="AO275" s="1"/>
      <c r="AP275" s="7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spans="2:62" x14ac:dyDescent="0.3">
      <c r="B276" s="9"/>
      <c r="C276" s="9"/>
      <c r="D276" s="9"/>
      <c r="E276" s="9"/>
      <c r="F276" s="9"/>
      <c r="G276" s="9"/>
      <c r="H276" s="2"/>
      <c r="I276" s="28"/>
      <c r="J276" s="2"/>
      <c r="K276" s="9"/>
      <c r="L276" s="21"/>
      <c r="M276" s="21"/>
      <c r="N276" s="21"/>
      <c r="O276" s="21"/>
      <c r="P276" s="9"/>
      <c r="Q276" s="22"/>
      <c r="R276" s="27"/>
      <c r="S276" s="26"/>
      <c r="T276" s="27"/>
      <c r="U276" s="27"/>
      <c r="V276" s="27"/>
      <c r="W276" s="27"/>
      <c r="X276" s="27"/>
      <c r="Y276" s="27"/>
      <c r="Z276" s="11"/>
      <c r="AA276" s="95"/>
      <c r="AC276" s="1"/>
      <c r="AD276" s="1"/>
      <c r="AE276" s="1"/>
      <c r="AF276" s="1"/>
      <c r="AG276" s="1"/>
      <c r="AH276" s="1"/>
      <c r="AI276" s="1"/>
      <c r="AJ276" s="1"/>
      <c r="AK276" s="6"/>
      <c r="AL276" s="7"/>
      <c r="AM276" s="7"/>
      <c r="AN276" s="7"/>
      <c r="AO276" s="1"/>
      <c r="AP276" s="7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spans="2:62" x14ac:dyDescent="0.3">
      <c r="B277" s="9"/>
      <c r="C277" s="9"/>
      <c r="D277" s="9"/>
      <c r="E277" s="9"/>
      <c r="F277" s="9"/>
      <c r="G277" s="9"/>
      <c r="H277" s="2"/>
      <c r="I277" s="28"/>
      <c r="J277" s="2"/>
      <c r="K277" s="9"/>
      <c r="L277" s="21"/>
      <c r="M277" s="21"/>
      <c r="N277" s="21"/>
      <c r="O277" s="21"/>
      <c r="P277" s="9"/>
      <c r="Q277" s="22"/>
      <c r="R277" s="27"/>
      <c r="S277" s="26"/>
      <c r="T277" s="27"/>
      <c r="U277" s="27"/>
      <c r="V277" s="27"/>
      <c r="W277" s="27"/>
      <c r="X277" s="27"/>
      <c r="Y277" s="27"/>
      <c r="Z277" s="11"/>
      <c r="AA277" s="95"/>
      <c r="AC277" s="1"/>
      <c r="AD277" s="1"/>
      <c r="AE277" s="1"/>
      <c r="AF277" s="1"/>
      <c r="AG277" s="1"/>
      <c r="AH277" s="1"/>
      <c r="AI277" s="1"/>
      <c r="AJ277" s="1"/>
      <c r="AK277" s="6"/>
      <c r="AL277" s="7"/>
      <c r="AM277" s="7"/>
      <c r="AN277" s="7"/>
      <c r="AO277" s="1"/>
      <c r="AP277" s="7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spans="2:62" x14ac:dyDescent="0.3">
      <c r="B278" s="9"/>
      <c r="C278" s="9"/>
      <c r="D278" s="9"/>
      <c r="E278" s="9"/>
      <c r="F278" s="9"/>
      <c r="G278" s="9"/>
      <c r="H278" s="2"/>
      <c r="I278" s="28"/>
      <c r="J278" s="2"/>
      <c r="K278" s="9"/>
      <c r="L278" s="21"/>
      <c r="M278" s="21"/>
      <c r="N278" s="21"/>
      <c r="O278" s="21"/>
      <c r="P278" s="9"/>
      <c r="Q278" s="22"/>
      <c r="R278" s="27"/>
      <c r="S278" s="26"/>
      <c r="T278" s="27"/>
      <c r="U278" s="27"/>
      <c r="V278" s="27"/>
      <c r="W278" s="27"/>
      <c r="X278" s="27"/>
      <c r="Y278" s="27"/>
      <c r="Z278" s="11"/>
      <c r="AA278" s="95"/>
      <c r="AC278" s="1"/>
      <c r="AD278" s="1"/>
      <c r="AE278" s="1"/>
      <c r="AF278" s="1"/>
      <c r="AG278" s="1"/>
      <c r="AH278" s="1"/>
      <c r="AI278" s="1"/>
      <c r="AJ278" s="1"/>
      <c r="AK278" s="6"/>
      <c r="AL278" s="7"/>
      <c r="AM278" s="7"/>
      <c r="AN278" s="7"/>
      <c r="AO278" s="1"/>
      <c r="AP278" s="7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2:62" x14ac:dyDescent="0.3">
      <c r="B279" s="9"/>
      <c r="C279" s="9"/>
      <c r="D279" s="9"/>
      <c r="E279" s="9"/>
      <c r="F279" s="9"/>
      <c r="G279" s="9"/>
      <c r="H279" s="2"/>
      <c r="I279" s="28"/>
      <c r="J279" s="2"/>
      <c r="K279" s="9"/>
      <c r="L279" s="21"/>
      <c r="M279" s="21"/>
      <c r="N279" s="21"/>
      <c r="O279" s="21"/>
      <c r="P279" s="9"/>
      <c r="Q279" s="22"/>
      <c r="R279" s="27"/>
      <c r="S279" s="26"/>
      <c r="T279" s="27"/>
      <c r="U279" s="27"/>
      <c r="V279" s="27"/>
      <c r="W279" s="27"/>
      <c r="X279" s="27"/>
      <c r="Y279" s="27"/>
      <c r="Z279" s="11"/>
      <c r="AA279" s="95"/>
      <c r="AC279" s="1"/>
      <c r="AD279" s="1"/>
      <c r="AE279" s="1"/>
      <c r="AF279" s="1"/>
      <c r="AG279" s="1"/>
      <c r="AH279" s="1"/>
      <c r="AI279" s="1"/>
      <c r="AJ279" s="1"/>
      <c r="AK279" s="6"/>
      <c r="AL279" s="7"/>
      <c r="AM279" s="7"/>
      <c r="AN279" s="7"/>
      <c r="AO279" s="1"/>
      <c r="AP279" s="7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spans="2:62" x14ac:dyDescent="0.3">
      <c r="B280" s="9"/>
      <c r="C280" s="9"/>
      <c r="D280" s="9"/>
      <c r="E280" s="9"/>
      <c r="F280" s="9"/>
      <c r="G280" s="9"/>
      <c r="H280" s="2"/>
      <c r="I280" s="28"/>
      <c r="J280" s="2"/>
      <c r="K280" s="9"/>
      <c r="L280" s="21"/>
      <c r="M280" s="21"/>
      <c r="N280" s="21"/>
      <c r="O280" s="21"/>
      <c r="P280" s="9"/>
      <c r="Q280" s="22"/>
      <c r="R280" s="27"/>
      <c r="S280" s="26"/>
      <c r="T280" s="27"/>
      <c r="U280" s="27"/>
      <c r="V280" s="27"/>
      <c r="W280" s="27"/>
      <c r="X280" s="27"/>
      <c r="Y280" s="27"/>
      <c r="Z280" s="11"/>
      <c r="AA280" s="95"/>
      <c r="AC280" s="1"/>
      <c r="AD280" s="1"/>
      <c r="AE280" s="1"/>
      <c r="AF280" s="1"/>
      <c r="AG280" s="1"/>
      <c r="AH280" s="1"/>
      <c r="AI280" s="1"/>
      <c r="AJ280" s="1"/>
      <c r="AK280" s="6"/>
      <c r="AL280" s="7"/>
      <c r="AM280" s="7"/>
      <c r="AN280" s="7"/>
      <c r="AO280" s="1"/>
      <c r="AP280" s="7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spans="2:62" x14ac:dyDescent="0.3">
      <c r="B281" s="9"/>
      <c r="C281" s="9"/>
      <c r="D281" s="9"/>
      <c r="E281" s="9"/>
      <c r="F281" s="9"/>
      <c r="G281" s="9"/>
      <c r="H281" s="2"/>
      <c r="I281" s="28"/>
      <c r="J281" s="2"/>
      <c r="K281" s="9"/>
      <c r="L281" s="21"/>
      <c r="M281" s="21"/>
      <c r="N281" s="21"/>
      <c r="O281" s="21"/>
      <c r="P281" s="9"/>
      <c r="Q281" s="22"/>
      <c r="R281" s="27"/>
      <c r="S281" s="26"/>
      <c r="T281" s="27"/>
      <c r="U281" s="27"/>
      <c r="V281" s="27"/>
      <c r="W281" s="27"/>
      <c r="X281" s="27"/>
      <c r="Y281" s="27"/>
      <c r="Z281" s="11"/>
      <c r="AA281" s="95"/>
      <c r="AC281" s="1"/>
      <c r="AD281" s="1"/>
      <c r="AE281" s="1"/>
      <c r="AF281" s="1"/>
      <c r="AG281" s="1"/>
      <c r="AH281" s="1"/>
      <c r="AI281" s="1"/>
      <c r="AJ281" s="1"/>
      <c r="AK281" s="6"/>
      <c r="AL281" s="7"/>
      <c r="AM281" s="7"/>
      <c r="AN281" s="7"/>
      <c r="AO281" s="1"/>
      <c r="AP281" s="7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spans="2:62" x14ac:dyDescent="0.3">
      <c r="B282" s="9"/>
      <c r="C282" s="9"/>
      <c r="D282" s="9"/>
      <c r="E282" s="9"/>
      <c r="F282" s="9"/>
      <c r="G282" s="9"/>
      <c r="H282" s="2"/>
      <c r="I282" s="28"/>
      <c r="J282" s="2"/>
      <c r="K282" s="9"/>
      <c r="L282" s="21"/>
      <c r="M282" s="21"/>
      <c r="N282" s="21"/>
      <c r="O282" s="21"/>
      <c r="P282" s="9"/>
      <c r="Q282" s="22"/>
      <c r="R282" s="27"/>
      <c r="S282" s="26"/>
      <c r="T282" s="27"/>
      <c r="U282" s="27"/>
      <c r="V282" s="27"/>
      <c r="W282" s="27"/>
      <c r="X282" s="27"/>
      <c r="Y282" s="27"/>
      <c r="Z282" s="11"/>
      <c r="AA282" s="95"/>
      <c r="AC282" s="1"/>
      <c r="AD282" s="1"/>
      <c r="AE282" s="1"/>
      <c r="AF282" s="1"/>
      <c r="AG282" s="1"/>
      <c r="AH282" s="1"/>
      <c r="AI282" s="1"/>
      <c r="AJ282" s="1"/>
      <c r="AK282" s="6"/>
      <c r="AL282" s="7"/>
      <c r="AM282" s="7"/>
      <c r="AN282" s="7"/>
      <c r="AO282" s="1"/>
      <c r="AP282" s="7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spans="2:62" x14ac:dyDescent="0.3">
      <c r="B283" s="9"/>
      <c r="C283" s="9"/>
      <c r="D283" s="9"/>
      <c r="E283" s="9"/>
      <c r="F283" s="9"/>
      <c r="G283" s="9"/>
      <c r="H283" s="2"/>
      <c r="I283" s="28"/>
      <c r="J283" s="2"/>
      <c r="K283" s="9"/>
      <c r="L283" s="21"/>
      <c r="M283" s="21"/>
      <c r="N283" s="21"/>
      <c r="O283" s="21"/>
      <c r="P283" s="9"/>
      <c r="Q283" s="22"/>
      <c r="R283" s="27"/>
      <c r="S283" s="26"/>
      <c r="T283" s="27"/>
      <c r="U283" s="27"/>
      <c r="V283" s="27"/>
      <c r="W283" s="27"/>
      <c r="X283" s="27"/>
      <c r="Y283" s="27"/>
      <c r="Z283" s="11"/>
      <c r="AA283" s="95"/>
      <c r="AC283" s="1"/>
      <c r="AD283" s="1"/>
      <c r="AE283" s="1"/>
      <c r="AF283" s="1"/>
      <c r="AG283" s="1"/>
      <c r="AH283" s="1"/>
      <c r="AI283" s="1"/>
      <c r="AJ283" s="1"/>
      <c r="AK283" s="6"/>
      <c r="AL283" s="7"/>
      <c r="AM283" s="7"/>
      <c r="AN283" s="7"/>
      <c r="AO283" s="1"/>
      <c r="AP283" s="7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spans="2:62" x14ac:dyDescent="0.3">
      <c r="B284" s="9"/>
      <c r="C284" s="9"/>
      <c r="D284" s="9"/>
      <c r="E284" s="9"/>
      <c r="F284" s="9"/>
      <c r="G284" s="9"/>
      <c r="H284" s="2"/>
      <c r="I284" s="28"/>
      <c r="J284" s="2"/>
      <c r="K284" s="9"/>
      <c r="L284" s="21"/>
      <c r="M284" s="21"/>
      <c r="N284" s="21"/>
      <c r="O284" s="21"/>
      <c r="P284" s="9"/>
      <c r="Q284" s="22"/>
      <c r="R284" s="27"/>
      <c r="S284" s="26"/>
      <c r="T284" s="27"/>
      <c r="U284" s="27"/>
      <c r="V284" s="27"/>
      <c r="W284" s="27"/>
      <c r="X284" s="27"/>
      <c r="Y284" s="27"/>
      <c r="Z284" s="11"/>
      <c r="AA284" s="95"/>
      <c r="AC284" s="1"/>
      <c r="AD284" s="1"/>
      <c r="AE284" s="1"/>
      <c r="AF284" s="1"/>
      <c r="AG284" s="1"/>
      <c r="AH284" s="1"/>
      <c r="AI284" s="1"/>
      <c r="AJ284" s="1"/>
      <c r="AK284" s="6"/>
      <c r="AL284" s="7"/>
      <c r="AM284" s="7"/>
      <c r="AN284" s="7"/>
      <c r="AO284" s="1"/>
      <c r="AP284" s="7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spans="2:62" x14ac:dyDescent="0.3">
      <c r="B285" s="9"/>
      <c r="C285" s="9"/>
      <c r="D285" s="9"/>
      <c r="E285" s="9"/>
      <c r="F285" s="9"/>
      <c r="G285" s="9"/>
      <c r="H285" s="2"/>
      <c r="I285" s="28"/>
      <c r="J285" s="2"/>
      <c r="K285" s="9"/>
      <c r="L285" s="21"/>
      <c r="M285" s="21"/>
      <c r="N285" s="21"/>
      <c r="O285" s="21"/>
      <c r="P285" s="9"/>
      <c r="Q285" s="22"/>
      <c r="R285" s="27"/>
      <c r="S285" s="26"/>
      <c r="T285" s="27"/>
      <c r="U285" s="27"/>
      <c r="V285" s="27"/>
      <c r="W285" s="27"/>
      <c r="X285" s="27"/>
      <c r="Y285" s="27"/>
      <c r="Z285" s="11"/>
      <c r="AA285" s="95"/>
      <c r="AC285" s="1"/>
      <c r="AD285" s="1"/>
      <c r="AE285" s="1"/>
      <c r="AF285" s="1"/>
      <c r="AG285" s="1"/>
      <c r="AH285" s="1"/>
      <c r="AI285" s="1"/>
      <c r="AJ285" s="1"/>
      <c r="AK285" s="6"/>
      <c r="AL285" s="7"/>
      <c r="AM285" s="7"/>
      <c r="AN285" s="7"/>
      <c r="AO285" s="1"/>
      <c r="AP285" s="7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spans="2:62" x14ac:dyDescent="0.3">
      <c r="B286" s="9"/>
      <c r="C286" s="9"/>
      <c r="D286" s="9"/>
      <c r="E286" s="9"/>
      <c r="F286" s="9"/>
      <c r="G286" s="9"/>
      <c r="H286" s="2"/>
      <c r="I286" s="28"/>
      <c r="J286" s="2"/>
      <c r="K286" s="9"/>
      <c r="L286" s="21"/>
      <c r="M286" s="21"/>
      <c r="N286" s="21"/>
      <c r="O286" s="21"/>
      <c r="P286" s="9"/>
      <c r="Q286" s="22"/>
      <c r="R286" s="27"/>
      <c r="S286" s="26"/>
      <c r="T286" s="27"/>
      <c r="U286" s="27"/>
      <c r="V286" s="27"/>
      <c r="W286" s="27"/>
      <c r="X286" s="27"/>
      <c r="Y286" s="27"/>
      <c r="Z286" s="11"/>
    </row>
    <row r="287" spans="2:62" x14ac:dyDescent="0.3">
      <c r="B287" s="9"/>
      <c r="C287" s="9"/>
      <c r="D287" s="9"/>
      <c r="E287" s="9"/>
      <c r="F287" s="9"/>
      <c r="G287" s="9"/>
      <c r="H287" s="2"/>
      <c r="I287" s="28"/>
      <c r="J287" s="2"/>
      <c r="K287" s="9"/>
      <c r="L287" s="21"/>
      <c r="M287" s="21"/>
      <c r="N287" s="21"/>
      <c r="O287" s="21"/>
      <c r="P287" s="9"/>
      <c r="Q287" s="22"/>
      <c r="R287" s="27"/>
      <c r="S287" s="26"/>
      <c r="T287" s="27"/>
      <c r="U287" s="27"/>
      <c r="V287" s="27"/>
      <c r="W287" s="27"/>
      <c r="X287" s="27"/>
      <c r="Y287" s="27"/>
      <c r="Z287" s="11"/>
    </row>
    <row r="288" spans="2:62" x14ac:dyDescent="0.3">
      <c r="B288" s="9"/>
      <c r="C288" s="9"/>
      <c r="D288" s="9"/>
      <c r="E288" s="9"/>
      <c r="F288" s="9"/>
      <c r="G288" s="9"/>
      <c r="H288" s="2"/>
      <c r="I288" s="28"/>
      <c r="J288" s="2"/>
      <c r="K288" s="9"/>
      <c r="L288" s="21"/>
      <c r="M288" s="21"/>
      <c r="N288" s="21"/>
      <c r="O288" s="21"/>
      <c r="P288" s="9"/>
      <c r="Q288" s="22"/>
      <c r="R288" s="27"/>
      <c r="S288" s="26"/>
      <c r="T288" s="27"/>
      <c r="U288" s="27"/>
      <c r="V288" s="27"/>
      <c r="W288" s="27"/>
      <c r="X288" s="27"/>
      <c r="Y288" s="27"/>
      <c r="Z288" s="11"/>
    </row>
    <row r="289" spans="2:26" x14ac:dyDescent="0.3">
      <c r="B289" s="9"/>
      <c r="C289" s="9"/>
      <c r="D289" s="9"/>
      <c r="E289" s="9"/>
      <c r="F289" s="9"/>
      <c r="G289" s="9"/>
      <c r="H289" s="2"/>
      <c r="I289" s="28"/>
      <c r="J289" s="2"/>
      <c r="K289" s="9"/>
      <c r="L289" s="21"/>
      <c r="M289" s="21"/>
      <c r="N289" s="21"/>
      <c r="O289" s="21"/>
      <c r="P289" s="9"/>
      <c r="Q289" s="22"/>
      <c r="R289" s="27"/>
      <c r="S289" s="26"/>
      <c r="T289" s="27"/>
      <c r="U289" s="27"/>
      <c r="V289" s="27"/>
      <c r="W289" s="27"/>
      <c r="X289" s="27"/>
      <c r="Y289" s="27"/>
      <c r="Z289" s="11"/>
    </row>
    <row r="290" spans="2:26" x14ac:dyDescent="0.3">
      <c r="B290" s="9"/>
      <c r="C290" s="9"/>
      <c r="D290" s="9"/>
      <c r="E290" s="9"/>
      <c r="F290" s="9"/>
      <c r="G290" s="9"/>
      <c r="H290" s="2"/>
      <c r="I290" s="28"/>
      <c r="J290" s="2"/>
      <c r="K290" s="9"/>
      <c r="L290" s="21"/>
      <c r="M290" s="21"/>
      <c r="N290" s="21"/>
      <c r="O290" s="21"/>
      <c r="P290" s="9"/>
      <c r="Q290" s="22"/>
      <c r="R290" s="27"/>
      <c r="S290" s="26"/>
      <c r="T290" s="27"/>
      <c r="U290" s="27"/>
      <c r="V290" s="27"/>
      <c r="W290" s="27"/>
      <c r="X290" s="27"/>
      <c r="Y290" s="27"/>
      <c r="Z290" s="11"/>
    </row>
    <row r="291" spans="2:26" x14ac:dyDescent="0.3">
      <c r="B291" s="9"/>
      <c r="C291" s="9"/>
      <c r="D291" s="9"/>
      <c r="E291" s="9"/>
      <c r="F291" s="9"/>
      <c r="G291" s="9"/>
      <c r="H291" s="2"/>
      <c r="I291" s="28"/>
      <c r="J291" s="2"/>
      <c r="K291" s="9"/>
      <c r="L291" s="21"/>
      <c r="M291" s="21"/>
      <c r="N291" s="21"/>
      <c r="O291" s="21"/>
      <c r="P291" s="9"/>
      <c r="Q291" s="22"/>
      <c r="R291" s="27"/>
      <c r="S291" s="26"/>
      <c r="T291" s="27"/>
      <c r="U291" s="27"/>
      <c r="V291" s="27"/>
      <c r="W291" s="27"/>
      <c r="X291" s="27"/>
      <c r="Y291" s="27"/>
      <c r="Z291" s="11"/>
    </row>
    <row r="292" spans="2:26" x14ac:dyDescent="0.3">
      <c r="B292" s="9"/>
      <c r="C292" s="9"/>
      <c r="D292" s="9"/>
      <c r="E292" s="9"/>
      <c r="F292" s="9"/>
      <c r="G292" s="9"/>
      <c r="H292" s="2"/>
      <c r="I292" s="28"/>
      <c r="J292" s="2"/>
      <c r="K292" s="9"/>
      <c r="L292" s="21"/>
      <c r="M292" s="21"/>
      <c r="N292" s="21"/>
      <c r="O292" s="21"/>
      <c r="P292" s="9"/>
      <c r="Q292" s="22"/>
      <c r="R292" s="27"/>
      <c r="S292" s="26"/>
      <c r="T292" s="27"/>
      <c r="U292" s="27"/>
      <c r="V292" s="27"/>
      <c r="W292" s="27"/>
      <c r="X292" s="27"/>
      <c r="Y292" s="27"/>
      <c r="Z292" s="11"/>
    </row>
    <row r="293" spans="2:26" x14ac:dyDescent="0.3">
      <c r="B293" s="9"/>
      <c r="C293" s="9"/>
      <c r="D293" s="9"/>
      <c r="E293" s="9"/>
      <c r="F293" s="9"/>
      <c r="G293" s="9"/>
      <c r="H293" s="2"/>
      <c r="I293" s="28"/>
      <c r="J293" s="2"/>
      <c r="K293" s="9"/>
      <c r="L293" s="21"/>
      <c r="M293" s="21"/>
      <c r="N293" s="21"/>
      <c r="O293" s="21"/>
      <c r="P293" s="9"/>
      <c r="Q293" s="22"/>
      <c r="R293" s="27"/>
      <c r="S293" s="26"/>
      <c r="T293" s="27"/>
      <c r="U293" s="27"/>
      <c r="V293" s="27"/>
      <c r="W293" s="27"/>
      <c r="X293" s="27"/>
      <c r="Y293" s="27"/>
      <c r="Z293" s="11"/>
    </row>
    <row r="294" spans="2:26" x14ac:dyDescent="0.3">
      <c r="B294" s="9"/>
      <c r="C294" s="9"/>
      <c r="D294" s="9"/>
      <c r="E294" s="9"/>
      <c r="F294" s="9"/>
      <c r="G294" s="9"/>
      <c r="H294" s="2"/>
      <c r="I294" s="28"/>
      <c r="J294" s="2"/>
      <c r="K294" s="9"/>
      <c r="L294" s="21"/>
      <c r="M294" s="21"/>
      <c r="N294" s="21"/>
      <c r="O294" s="21"/>
      <c r="P294" s="9"/>
      <c r="Q294" s="22"/>
      <c r="R294" s="27"/>
      <c r="S294" s="26"/>
      <c r="T294" s="27"/>
      <c r="U294" s="27"/>
      <c r="V294" s="27"/>
      <c r="W294" s="27"/>
      <c r="X294" s="27"/>
      <c r="Y294" s="27"/>
      <c r="Z294" s="11"/>
    </row>
    <row r="295" spans="2:26" x14ac:dyDescent="0.3">
      <c r="B295" s="9"/>
      <c r="C295" s="9"/>
      <c r="D295" s="9"/>
      <c r="E295" s="9"/>
      <c r="F295" s="9"/>
      <c r="G295" s="9"/>
      <c r="H295" s="2"/>
      <c r="I295" s="28"/>
      <c r="J295" s="2"/>
      <c r="K295" s="9"/>
      <c r="L295" s="21"/>
      <c r="M295" s="21"/>
      <c r="N295" s="21"/>
      <c r="O295" s="21"/>
      <c r="P295" s="9"/>
      <c r="Q295" s="22"/>
      <c r="R295" s="27"/>
      <c r="S295" s="26"/>
      <c r="T295" s="27"/>
      <c r="U295" s="27"/>
      <c r="V295" s="27"/>
      <c r="W295" s="27"/>
      <c r="X295" s="27"/>
      <c r="Y295" s="27"/>
      <c r="Z295" s="11"/>
    </row>
    <row r="296" spans="2:26" x14ac:dyDescent="0.3">
      <c r="B296" s="9"/>
      <c r="C296" s="9"/>
      <c r="D296" s="9"/>
      <c r="E296" s="9"/>
      <c r="F296" s="9"/>
      <c r="G296" s="9"/>
      <c r="H296" s="2"/>
      <c r="I296" s="28"/>
      <c r="J296" s="2"/>
      <c r="K296" s="9"/>
      <c r="L296" s="21"/>
      <c r="M296" s="21"/>
      <c r="N296" s="21"/>
      <c r="O296" s="21"/>
      <c r="P296" s="9"/>
      <c r="Q296" s="22"/>
      <c r="R296" s="27"/>
      <c r="S296" s="26"/>
      <c r="T296" s="27"/>
      <c r="U296" s="27"/>
      <c r="V296" s="27"/>
      <c r="W296" s="27"/>
      <c r="X296" s="27"/>
      <c r="Y296" s="27"/>
      <c r="Z296" s="11"/>
    </row>
    <row r="297" spans="2:26" x14ac:dyDescent="0.3">
      <c r="B297" s="9"/>
      <c r="C297" s="9"/>
      <c r="D297" s="9"/>
      <c r="E297" s="9"/>
      <c r="F297" s="9"/>
      <c r="G297" s="9"/>
      <c r="H297" s="2"/>
      <c r="I297" s="28"/>
      <c r="J297" s="2"/>
      <c r="K297" s="9"/>
      <c r="L297" s="21"/>
      <c r="M297" s="21"/>
      <c r="N297" s="21"/>
      <c r="O297" s="21"/>
      <c r="P297" s="9"/>
      <c r="Q297" s="22"/>
      <c r="R297" s="27"/>
      <c r="S297" s="26"/>
      <c r="T297" s="27"/>
      <c r="U297" s="27"/>
      <c r="V297" s="27"/>
      <c r="W297" s="27"/>
      <c r="X297" s="27"/>
      <c r="Y297" s="27"/>
      <c r="Z297" s="11"/>
    </row>
    <row r="298" spans="2:26" x14ac:dyDescent="0.3">
      <c r="B298" s="9"/>
      <c r="C298" s="9"/>
      <c r="D298" s="9"/>
      <c r="E298" s="9"/>
      <c r="F298" s="9"/>
      <c r="G298" s="9"/>
      <c r="H298" s="2"/>
      <c r="I298" s="28"/>
      <c r="J298" s="2"/>
      <c r="K298" s="9"/>
      <c r="L298" s="21"/>
      <c r="M298" s="21"/>
      <c r="N298" s="21"/>
      <c r="O298" s="21"/>
      <c r="P298" s="9"/>
      <c r="Q298" s="22"/>
      <c r="R298" s="27"/>
      <c r="S298" s="26"/>
      <c r="T298" s="27"/>
      <c r="U298" s="27"/>
      <c r="V298" s="27"/>
      <c r="W298" s="27"/>
      <c r="X298" s="27"/>
      <c r="Y298" s="27"/>
      <c r="Z298" s="11"/>
    </row>
    <row r="299" spans="2:26" x14ac:dyDescent="0.3">
      <c r="B299" s="9"/>
      <c r="C299" s="9"/>
      <c r="D299" s="9"/>
      <c r="E299" s="9"/>
      <c r="F299" s="9"/>
      <c r="G299" s="9"/>
      <c r="H299" s="2"/>
      <c r="I299" s="28"/>
      <c r="J299" s="2"/>
      <c r="K299" s="9"/>
      <c r="L299" s="21"/>
      <c r="M299" s="21"/>
      <c r="N299" s="21"/>
      <c r="O299" s="21"/>
      <c r="P299" s="9"/>
      <c r="Q299" s="22"/>
      <c r="R299" s="27"/>
      <c r="S299" s="26"/>
      <c r="T299" s="27"/>
      <c r="U299" s="27"/>
      <c r="V299" s="27"/>
      <c r="W299" s="27"/>
      <c r="X299" s="27"/>
      <c r="Y299" s="27"/>
      <c r="Z299" s="11"/>
    </row>
    <row r="300" spans="2:26" x14ac:dyDescent="0.3">
      <c r="B300" s="9"/>
      <c r="C300" s="9"/>
      <c r="D300" s="9"/>
      <c r="E300" s="9"/>
      <c r="F300" s="9"/>
      <c r="G300" s="9"/>
      <c r="H300" s="2"/>
      <c r="I300" s="28"/>
      <c r="J300" s="2"/>
      <c r="K300" s="9"/>
      <c r="L300" s="21"/>
      <c r="M300" s="21"/>
      <c r="N300" s="21"/>
      <c r="O300" s="21"/>
      <c r="P300" s="9"/>
      <c r="Q300" s="22"/>
      <c r="R300" s="27"/>
      <c r="S300" s="26"/>
      <c r="T300" s="27"/>
      <c r="U300" s="27"/>
      <c r="V300" s="27"/>
      <c r="W300" s="27"/>
      <c r="X300" s="27"/>
      <c r="Y300" s="27"/>
      <c r="Z300" s="11"/>
    </row>
    <row r="301" spans="2:26" x14ac:dyDescent="0.3">
      <c r="B301" s="9"/>
      <c r="C301" s="9"/>
      <c r="D301" s="9"/>
      <c r="E301" s="9"/>
      <c r="F301" s="9"/>
      <c r="G301" s="9"/>
      <c r="H301" s="2"/>
      <c r="I301" s="28"/>
      <c r="J301" s="2"/>
      <c r="K301" s="9"/>
      <c r="L301" s="21"/>
      <c r="M301" s="21"/>
      <c r="N301" s="21"/>
      <c r="O301" s="21"/>
      <c r="P301" s="9"/>
      <c r="Q301" s="22"/>
      <c r="R301" s="27"/>
      <c r="S301" s="26"/>
      <c r="T301" s="27"/>
      <c r="U301" s="27"/>
      <c r="V301" s="27"/>
      <c r="W301" s="27"/>
      <c r="X301" s="27"/>
      <c r="Y301" s="27"/>
      <c r="Z301" s="11"/>
    </row>
    <row r="302" spans="2:26" x14ac:dyDescent="0.3">
      <c r="B302" s="9"/>
      <c r="C302" s="9"/>
      <c r="D302" s="9"/>
      <c r="E302" s="9"/>
      <c r="F302" s="9"/>
      <c r="G302" s="9"/>
      <c r="H302" s="2"/>
      <c r="I302" s="28"/>
      <c r="J302" s="2"/>
      <c r="K302" s="9"/>
      <c r="L302" s="21"/>
      <c r="M302" s="21"/>
      <c r="N302" s="21"/>
      <c r="O302" s="21"/>
      <c r="P302" s="9"/>
      <c r="Q302" s="22"/>
      <c r="R302" s="27"/>
      <c r="S302" s="26"/>
      <c r="T302" s="27"/>
      <c r="U302" s="27"/>
      <c r="V302" s="27"/>
      <c r="W302" s="27"/>
      <c r="X302" s="27"/>
      <c r="Y302" s="27"/>
      <c r="Z302" s="11"/>
    </row>
    <row r="303" spans="2:26" x14ac:dyDescent="0.3">
      <c r="B303" s="9"/>
      <c r="C303" s="9"/>
      <c r="D303" s="9"/>
      <c r="E303" s="9"/>
      <c r="F303" s="9"/>
      <c r="G303" s="9"/>
      <c r="H303" s="2"/>
      <c r="I303" s="28"/>
      <c r="J303" s="2"/>
      <c r="K303" s="9"/>
      <c r="L303" s="21"/>
      <c r="M303" s="21"/>
      <c r="N303" s="21"/>
      <c r="O303" s="21"/>
      <c r="P303" s="9"/>
      <c r="Q303" s="22"/>
      <c r="R303" s="27"/>
      <c r="S303" s="26"/>
      <c r="T303" s="27"/>
      <c r="U303" s="27"/>
      <c r="V303" s="27"/>
      <c r="W303" s="27"/>
      <c r="X303" s="27"/>
      <c r="Y303" s="27"/>
      <c r="Z303" s="11"/>
    </row>
    <row r="304" spans="2:26" x14ac:dyDescent="0.3">
      <c r="B304" s="9"/>
      <c r="C304" s="9"/>
      <c r="D304" s="9"/>
      <c r="E304" s="9"/>
      <c r="F304" s="9"/>
      <c r="G304" s="9"/>
      <c r="H304" s="2"/>
      <c r="I304" s="28"/>
      <c r="J304" s="2"/>
      <c r="K304" s="9"/>
      <c r="L304" s="21"/>
      <c r="M304" s="21"/>
      <c r="N304" s="21"/>
      <c r="O304" s="21"/>
      <c r="P304" s="9"/>
      <c r="Q304" s="22"/>
      <c r="R304" s="27"/>
      <c r="S304" s="26"/>
      <c r="T304" s="27"/>
      <c r="U304" s="27"/>
      <c r="V304" s="27"/>
      <c r="W304" s="27"/>
      <c r="X304" s="27"/>
      <c r="Y304" s="27"/>
      <c r="Z304" s="11"/>
    </row>
    <row r="305" spans="2:26" x14ac:dyDescent="0.3">
      <c r="B305" s="9"/>
      <c r="C305" s="9"/>
      <c r="D305" s="9"/>
      <c r="E305" s="9"/>
      <c r="F305" s="9"/>
      <c r="G305" s="9"/>
      <c r="H305" s="2"/>
      <c r="I305" s="28"/>
      <c r="J305" s="2"/>
      <c r="K305" s="9"/>
      <c r="L305" s="21"/>
      <c r="M305" s="21"/>
      <c r="N305" s="21"/>
      <c r="O305" s="21"/>
      <c r="P305" s="9"/>
      <c r="Q305" s="22"/>
      <c r="R305" s="27"/>
      <c r="S305" s="26"/>
      <c r="T305" s="27"/>
      <c r="U305" s="27"/>
      <c r="V305" s="27"/>
      <c r="W305" s="27"/>
      <c r="X305" s="27"/>
      <c r="Y305" s="27"/>
      <c r="Z305" s="11"/>
    </row>
    <row r="306" spans="2:26" x14ac:dyDescent="0.3">
      <c r="B306" s="9"/>
      <c r="C306" s="9"/>
      <c r="D306" s="9"/>
      <c r="E306" s="9"/>
      <c r="F306" s="9"/>
      <c r="G306" s="9"/>
      <c r="H306" s="2"/>
      <c r="I306" s="28"/>
      <c r="J306" s="2"/>
      <c r="K306" s="9"/>
      <c r="L306" s="21"/>
      <c r="M306" s="21"/>
      <c r="N306" s="21"/>
      <c r="O306" s="21"/>
      <c r="P306" s="9"/>
      <c r="Q306" s="22"/>
      <c r="R306" s="27"/>
      <c r="S306" s="26"/>
      <c r="T306" s="27"/>
      <c r="U306" s="27"/>
      <c r="V306" s="27"/>
      <c r="W306" s="27"/>
      <c r="X306" s="27"/>
      <c r="Y306" s="27"/>
      <c r="Z306" s="11"/>
    </row>
    <row r="307" spans="2:26" x14ac:dyDescent="0.3">
      <c r="B307" s="9"/>
      <c r="C307" s="9"/>
      <c r="D307" s="9"/>
      <c r="E307" s="9"/>
      <c r="F307" s="9"/>
      <c r="G307" s="9"/>
      <c r="H307" s="2"/>
      <c r="I307" s="28"/>
      <c r="J307" s="2"/>
      <c r="K307" s="9"/>
      <c r="L307" s="21"/>
      <c r="M307" s="21"/>
      <c r="N307" s="21"/>
      <c r="O307" s="21"/>
      <c r="P307" s="9"/>
      <c r="Q307" s="22"/>
      <c r="R307" s="27"/>
      <c r="S307" s="26"/>
      <c r="T307" s="27"/>
      <c r="U307" s="27"/>
      <c r="V307" s="27"/>
      <c r="W307" s="27"/>
      <c r="X307" s="27"/>
      <c r="Y307" s="27"/>
      <c r="Z307" s="11"/>
    </row>
    <row r="308" spans="2:26" x14ac:dyDescent="0.3">
      <c r="B308" s="9"/>
      <c r="C308" s="9"/>
      <c r="D308" s="9"/>
      <c r="E308" s="9"/>
      <c r="F308" s="9"/>
      <c r="G308" s="9"/>
      <c r="H308" s="2"/>
      <c r="I308" s="28"/>
      <c r="J308" s="2"/>
      <c r="K308" s="9"/>
      <c r="L308" s="21"/>
      <c r="M308" s="21"/>
      <c r="N308" s="21"/>
      <c r="O308" s="21"/>
      <c r="P308" s="9"/>
      <c r="Q308" s="22"/>
      <c r="R308" s="27"/>
      <c r="S308" s="26"/>
      <c r="T308" s="27"/>
      <c r="U308" s="27"/>
      <c r="V308" s="27"/>
      <c r="W308" s="27"/>
      <c r="X308" s="27"/>
      <c r="Y308" s="27"/>
      <c r="Z308" s="11"/>
    </row>
    <row r="309" spans="2:26" x14ac:dyDescent="0.3">
      <c r="B309" s="9"/>
      <c r="C309" s="9"/>
      <c r="D309" s="9"/>
      <c r="E309" s="9"/>
      <c r="F309" s="9"/>
      <c r="G309" s="9"/>
      <c r="H309" s="2"/>
      <c r="I309" s="28"/>
      <c r="J309" s="2"/>
      <c r="K309" s="9"/>
      <c r="L309" s="21"/>
      <c r="M309" s="21"/>
      <c r="N309" s="21"/>
      <c r="O309" s="21"/>
      <c r="P309" s="9"/>
      <c r="Q309" s="22"/>
      <c r="R309" s="27"/>
      <c r="S309" s="26"/>
      <c r="T309" s="27"/>
      <c r="U309" s="27"/>
      <c r="V309" s="27"/>
      <c r="W309" s="27"/>
      <c r="X309" s="27"/>
      <c r="Y309" s="27"/>
      <c r="Z309" s="11"/>
    </row>
    <row r="310" spans="2:26" x14ac:dyDescent="0.3">
      <c r="B310" s="9"/>
      <c r="C310" s="9"/>
      <c r="D310" s="9"/>
      <c r="E310" s="9"/>
      <c r="F310" s="9"/>
      <c r="G310" s="9"/>
      <c r="H310" s="2"/>
      <c r="I310" s="28"/>
      <c r="J310" s="2"/>
      <c r="K310" s="9"/>
      <c r="L310" s="21"/>
      <c r="M310" s="21"/>
      <c r="N310" s="21"/>
      <c r="O310" s="21"/>
      <c r="P310" s="9"/>
      <c r="Q310" s="22"/>
      <c r="R310" s="27"/>
      <c r="S310" s="26"/>
      <c r="T310" s="27"/>
      <c r="U310" s="27"/>
      <c r="V310" s="27"/>
      <c r="W310" s="27"/>
      <c r="X310" s="27"/>
      <c r="Y310" s="27"/>
      <c r="Z310" s="11"/>
    </row>
    <row r="311" spans="2:26" x14ac:dyDescent="0.3">
      <c r="B311" s="9"/>
      <c r="C311" s="9"/>
      <c r="D311" s="9"/>
      <c r="E311" s="9"/>
      <c r="F311" s="9"/>
      <c r="G311" s="9"/>
      <c r="H311" s="2"/>
      <c r="I311" s="28"/>
      <c r="J311" s="2"/>
      <c r="K311" s="9"/>
      <c r="L311" s="21"/>
      <c r="M311" s="21"/>
      <c r="N311" s="21"/>
      <c r="O311" s="21"/>
      <c r="P311" s="9"/>
      <c r="Q311" s="22"/>
      <c r="R311" s="27"/>
      <c r="S311" s="26"/>
      <c r="T311" s="27"/>
      <c r="U311" s="27"/>
      <c r="V311" s="27"/>
      <c r="W311" s="27"/>
      <c r="X311" s="27"/>
      <c r="Y311" s="27"/>
      <c r="Z311" s="11"/>
    </row>
    <row r="312" spans="2:26" x14ac:dyDescent="0.3">
      <c r="B312" s="9"/>
      <c r="C312" s="9"/>
      <c r="D312" s="9"/>
      <c r="E312" s="9"/>
      <c r="F312" s="9"/>
      <c r="G312" s="9"/>
      <c r="H312" s="2"/>
      <c r="I312" s="28"/>
      <c r="J312" s="2"/>
      <c r="K312" s="9"/>
      <c r="L312" s="21"/>
      <c r="M312" s="21"/>
      <c r="N312" s="21"/>
      <c r="O312" s="21"/>
      <c r="P312" s="9"/>
      <c r="Q312" s="22"/>
      <c r="R312" s="27"/>
      <c r="S312" s="26"/>
      <c r="T312" s="27"/>
      <c r="U312" s="27"/>
      <c r="V312" s="27"/>
      <c r="W312" s="27"/>
      <c r="X312" s="27"/>
      <c r="Y312" s="27"/>
      <c r="Z312" s="11"/>
    </row>
    <row r="313" spans="2:26" x14ac:dyDescent="0.3">
      <c r="B313" s="9"/>
      <c r="C313" s="9"/>
      <c r="D313" s="9"/>
      <c r="E313" s="9"/>
      <c r="F313" s="9"/>
      <c r="G313" s="9"/>
      <c r="H313" s="2"/>
      <c r="I313" s="28"/>
      <c r="J313" s="2"/>
      <c r="K313" s="9"/>
      <c r="L313" s="21"/>
      <c r="M313" s="21"/>
      <c r="N313" s="21"/>
      <c r="O313" s="21"/>
      <c r="P313" s="9"/>
      <c r="Q313" s="22"/>
      <c r="R313" s="27"/>
      <c r="S313" s="26"/>
      <c r="T313" s="27"/>
      <c r="U313" s="27"/>
      <c r="V313" s="27"/>
      <c r="W313" s="27"/>
      <c r="X313" s="27"/>
      <c r="Y313" s="27"/>
      <c r="Z313" s="11"/>
    </row>
    <row r="314" spans="2:26" x14ac:dyDescent="0.3">
      <c r="B314" s="9"/>
      <c r="C314" s="9"/>
      <c r="D314" s="9"/>
      <c r="E314" s="9"/>
      <c r="F314" s="9"/>
      <c r="G314" s="9"/>
      <c r="H314" s="2"/>
      <c r="I314" s="28"/>
      <c r="J314" s="2"/>
      <c r="K314" s="9"/>
      <c r="L314" s="21"/>
      <c r="M314" s="21"/>
      <c r="N314" s="21"/>
      <c r="O314" s="21"/>
      <c r="P314" s="9"/>
      <c r="Q314" s="22"/>
      <c r="R314" s="27"/>
      <c r="S314" s="26"/>
      <c r="T314" s="27"/>
      <c r="U314" s="27"/>
      <c r="V314" s="27"/>
      <c r="W314" s="27"/>
      <c r="X314" s="27"/>
      <c r="Y314" s="27"/>
      <c r="Z314" s="11"/>
    </row>
    <row r="315" spans="2:26" x14ac:dyDescent="0.3">
      <c r="B315" s="9"/>
      <c r="C315" s="9"/>
      <c r="D315" s="9"/>
      <c r="E315" s="9"/>
      <c r="F315" s="9"/>
      <c r="G315" s="9"/>
      <c r="H315" s="2"/>
      <c r="I315" s="28"/>
      <c r="J315" s="2"/>
      <c r="K315" s="9"/>
      <c r="L315" s="21"/>
      <c r="M315" s="21"/>
      <c r="N315" s="21"/>
      <c r="O315" s="21"/>
      <c r="P315" s="9"/>
      <c r="Q315" s="22"/>
      <c r="R315" s="27"/>
      <c r="S315" s="26"/>
      <c r="T315" s="27"/>
      <c r="U315" s="27"/>
      <c r="V315" s="27"/>
      <c r="W315" s="27"/>
      <c r="X315" s="27"/>
      <c r="Y315" s="27"/>
      <c r="Z315" s="11"/>
    </row>
    <row r="316" spans="2:26" x14ac:dyDescent="0.3">
      <c r="B316" s="9"/>
      <c r="C316" s="9"/>
      <c r="D316" s="9"/>
      <c r="E316" s="9"/>
      <c r="F316" s="9"/>
      <c r="G316" s="9"/>
      <c r="H316" s="2"/>
      <c r="I316" s="28"/>
      <c r="J316" s="2"/>
      <c r="K316" s="9"/>
      <c r="L316" s="21"/>
      <c r="M316" s="21"/>
      <c r="N316" s="21"/>
      <c r="O316" s="21"/>
      <c r="P316" s="9"/>
      <c r="Q316" s="22"/>
      <c r="R316" s="27"/>
      <c r="S316" s="26"/>
      <c r="T316" s="27"/>
      <c r="U316" s="27"/>
      <c r="V316" s="27"/>
      <c r="W316" s="27"/>
      <c r="X316" s="27"/>
      <c r="Y316" s="27"/>
      <c r="Z316" s="11"/>
    </row>
    <row r="317" spans="2:26" x14ac:dyDescent="0.3">
      <c r="B317" s="9"/>
      <c r="C317" s="9"/>
      <c r="D317" s="9"/>
      <c r="E317" s="9"/>
      <c r="F317" s="9"/>
      <c r="G317" s="9"/>
      <c r="H317" s="2"/>
      <c r="I317" s="28"/>
      <c r="J317" s="2"/>
      <c r="K317" s="9"/>
      <c r="L317" s="21"/>
      <c r="M317" s="21"/>
      <c r="N317" s="21"/>
      <c r="O317" s="21"/>
      <c r="P317" s="9"/>
      <c r="Q317" s="22"/>
      <c r="R317" s="27"/>
      <c r="S317" s="26"/>
      <c r="T317" s="27"/>
      <c r="U317" s="27"/>
      <c r="V317" s="27"/>
      <c r="W317" s="27"/>
      <c r="X317" s="27"/>
      <c r="Y317" s="27"/>
      <c r="Z317" s="11"/>
    </row>
    <row r="318" spans="2:26" x14ac:dyDescent="0.3">
      <c r="B318" s="9"/>
      <c r="C318" s="9"/>
      <c r="D318" s="9"/>
      <c r="E318" s="9"/>
      <c r="F318" s="9"/>
      <c r="G318" s="9"/>
      <c r="H318" s="2"/>
      <c r="I318" s="28"/>
      <c r="J318" s="2"/>
      <c r="K318" s="9"/>
      <c r="L318" s="21"/>
      <c r="M318" s="21"/>
      <c r="N318" s="21"/>
      <c r="O318" s="21"/>
      <c r="P318" s="9"/>
      <c r="Q318" s="22"/>
      <c r="R318" s="27"/>
      <c r="S318" s="26"/>
      <c r="T318" s="27"/>
      <c r="U318" s="27"/>
      <c r="V318" s="27"/>
      <c r="W318" s="27"/>
      <c r="X318" s="27"/>
      <c r="Y318" s="27"/>
      <c r="Z318" s="11"/>
    </row>
    <row r="319" spans="2:26" x14ac:dyDescent="0.3">
      <c r="B319" s="9"/>
      <c r="C319" s="9"/>
      <c r="D319" s="9"/>
      <c r="E319" s="9"/>
      <c r="F319" s="9"/>
      <c r="G319" s="9"/>
      <c r="H319" s="2"/>
      <c r="I319" s="28"/>
      <c r="J319" s="2"/>
      <c r="K319" s="9"/>
      <c r="L319" s="21"/>
      <c r="M319" s="21"/>
      <c r="N319" s="21"/>
      <c r="O319" s="21"/>
      <c r="P319" s="9"/>
      <c r="Q319" s="22"/>
      <c r="R319" s="27"/>
      <c r="S319" s="26"/>
      <c r="T319" s="27"/>
      <c r="U319" s="27"/>
      <c r="V319" s="27"/>
      <c r="W319" s="27"/>
      <c r="X319" s="27"/>
      <c r="Y319" s="27"/>
      <c r="Z319" s="11"/>
    </row>
    <row r="320" spans="2:26" x14ac:dyDescent="0.3">
      <c r="B320" s="9"/>
      <c r="C320" s="9"/>
      <c r="D320" s="9"/>
      <c r="E320" s="9"/>
      <c r="F320" s="9"/>
      <c r="G320" s="9"/>
      <c r="H320" s="2"/>
      <c r="I320" s="28"/>
      <c r="J320" s="2"/>
      <c r="K320" s="9"/>
      <c r="L320" s="21"/>
      <c r="M320" s="21"/>
      <c r="N320" s="21"/>
      <c r="O320" s="21"/>
      <c r="P320" s="9"/>
      <c r="Q320" s="22"/>
      <c r="R320" s="27"/>
      <c r="S320" s="26"/>
      <c r="T320" s="27"/>
      <c r="U320" s="27"/>
      <c r="V320" s="27"/>
      <c r="W320" s="27"/>
      <c r="X320" s="27"/>
      <c r="Y320" s="27"/>
      <c r="Z320" s="11"/>
    </row>
    <row r="321" spans="2:26" x14ac:dyDescent="0.3">
      <c r="B321" s="9"/>
      <c r="C321" s="9"/>
      <c r="D321" s="9"/>
      <c r="E321" s="9"/>
      <c r="F321" s="9"/>
      <c r="G321" s="9"/>
      <c r="H321" s="2"/>
      <c r="I321" s="28"/>
      <c r="J321" s="2"/>
      <c r="K321" s="9"/>
      <c r="L321" s="21"/>
      <c r="M321" s="21"/>
      <c r="N321" s="21"/>
      <c r="O321" s="21"/>
      <c r="P321" s="9"/>
      <c r="Q321" s="22"/>
      <c r="R321" s="27"/>
      <c r="S321" s="26"/>
      <c r="T321" s="27"/>
      <c r="U321" s="27"/>
      <c r="V321" s="27"/>
      <c r="W321" s="27"/>
      <c r="X321" s="27"/>
      <c r="Y321" s="27"/>
      <c r="Z321" s="11"/>
    </row>
  </sheetData>
  <mergeCells count="1">
    <mergeCell ref="B3:P3"/>
  </mergeCells>
  <phoneticPr fontId="6" type="noConversion"/>
  <conditionalFormatting sqref="F1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G33"/>
  <sheetViews>
    <sheetView showGridLines="0" zoomScaleNormal="100" workbookViewId="0">
      <selection activeCell="H18" sqref="H18"/>
    </sheetView>
  </sheetViews>
  <sheetFormatPr defaultColWidth="9" defaultRowHeight="13.8" x14ac:dyDescent="0.4"/>
  <cols>
    <col min="1" max="1" width="3" style="33" customWidth="1"/>
    <col min="2" max="2" width="38.5" style="33" bestFit="1" customWidth="1"/>
    <col min="3" max="3" width="25" style="33" bestFit="1" customWidth="1"/>
    <col min="4" max="4" width="9.19921875" style="33" bestFit="1" customWidth="1"/>
    <col min="5" max="5" width="21.59765625" style="33" bestFit="1" customWidth="1"/>
    <col min="6" max="6" width="19.09765625" style="33" bestFit="1" customWidth="1"/>
    <col min="7" max="7" width="10" style="33" bestFit="1" customWidth="1"/>
    <col min="8" max="8" width="24.69921875" style="33" bestFit="1" customWidth="1"/>
    <col min="9" max="16384" width="9" style="33"/>
  </cols>
  <sheetData>
    <row r="2" spans="1:5" ht="14.4" thickBot="1" x14ac:dyDescent="0.45">
      <c r="B2" s="68" t="s">
        <v>31</v>
      </c>
      <c r="C2" s="69" t="s">
        <v>62</v>
      </c>
      <c r="D2" s="34" t="s">
        <v>63</v>
      </c>
    </row>
    <row r="3" spans="1:5" ht="14.4" thickTop="1" x14ac:dyDescent="0.4">
      <c r="B3" s="35" t="s">
        <v>57</v>
      </c>
      <c r="C3" s="65" t="s">
        <v>64</v>
      </c>
      <c r="D3" s="62">
        <v>0</v>
      </c>
    </row>
    <row r="4" spans="1:5" x14ac:dyDescent="0.4">
      <c r="B4" s="36" t="s">
        <v>61</v>
      </c>
      <c r="C4" s="66" t="s">
        <v>65</v>
      </c>
      <c r="D4" s="63">
        <v>0</v>
      </c>
    </row>
    <row r="5" spans="1:5" x14ac:dyDescent="0.4">
      <c r="B5" s="36" t="s">
        <v>102</v>
      </c>
      <c r="C5" s="66" t="s">
        <v>65</v>
      </c>
      <c r="D5" s="63">
        <v>0</v>
      </c>
    </row>
    <row r="6" spans="1:5" x14ac:dyDescent="0.25">
      <c r="A6" s="37"/>
      <c r="B6" s="72" t="s">
        <v>104</v>
      </c>
      <c r="C6" s="66" t="s">
        <v>65</v>
      </c>
      <c r="D6" s="63">
        <v>0</v>
      </c>
    </row>
    <row r="7" spans="1:5" x14ac:dyDescent="0.4">
      <c r="B7" s="36" t="s">
        <v>52</v>
      </c>
      <c r="C7" s="66" t="s">
        <v>65</v>
      </c>
      <c r="D7" s="63">
        <v>0</v>
      </c>
    </row>
    <row r="8" spans="1:5" x14ac:dyDescent="0.4">
      <c r="B8" s="36" t="s">
        <v>59</v>
      </c>
      <c r="C8" s="66" t="s">
        <v>65</v>
      </c>
      <c r="D8" s="63">
        <v>0</v>
      </c>
    </row>
    <row r="9" spans="1:5" x14ac:dyDescent="0.4">
      <c r="B9" s="36" t="s">
        <v>66</v>
      </c>
      <c r="C9" s="66" t="s">
        <v>64</v>
      </c>
      <c r="D9" s="63">
        <v>0</v>
      </c>
    </row>
    <row r="10" spans="1:5" x14ac:dyDescent="0.4">
      <c r="B10" s="36" t="s">
        <v>60</v>
      </c>
      <c r="C10" s="66" t="s">
        <v>64</v>
      </c>
      <c r="D10" s="63">
        <v>0</v>
      </c>
    </row>
    <row r="11" spans="1:5" x14ac:dyDescent="0.4">
      <c r="B11" s="36" t="s">
        <v>58</v>
      </c>
      <c r="C11" s="66" t="s">
        <v>64</v>
      </c>
      <c r="D11" s="63">
        <v>0</v>
      </c>
    </row>
    <row r="12" spans="1:5" x14ac:dyDescent="0.4">
      <c r="B12" s="38" t="s">
        <v>67</v>
      </c>
      <c r="C12" s="67" t="s">
        <v>67</v>
      </c>
      <c r="D12" s="64">
        <v>10000</v>
      </c>
    </row>
    <row r="13" spans="1:5" x14ac:dyDescent="0.4">
      <c r="B13" s="38" t="s">
        <v>113</v>
      </c>
      <c r="C13" s="67" t="s">
        <v>64</v>
      </c>
      <c r="D13" s="64">
        <v>0</v>
      </c>
    </row>
    <row r="14" spans="1:5" x14ac:dyDescent="0.4">
      <c r="B14" s="39"/>
      <c r="C14" s="39"/>
      <c r="D14" s="40"/>
    </row>
    <row r="15" spans="1:5" ht="14.4" thickBot="1" x14ac:dyDescent="0.45">
      <c r="B15" s="41" t="s">
        <v>68</v>
      </c>
      <c r="C15" s="42" t="s">
        <v>69</v>
      </c>
      <c r="D15" s="43" t="s">
        <v>70</v>
      </c>
      <c r="E15" s="43" t="s">
        <v>70</v>
      </c>
    </row>
    <row r="16" spans="1:5" ht="14.4" thickTop="1" x14ac:dyDescent="0.4">
      <c r="B16" s="44">
        <v>0</v>
      </c>
      <c r="C16" s="45">
        <v>0</v>
      </c>
      <c r="D16" s="45">
        <v>7000</v>
      </c>
      <c r="E16" s="46" t="s">
        <v>71</v>
      </c>
    </row>
    <row r="17" spans="1:7" x14ac:dyDescent="0.4">
      <c r="B17" s="47">
        <v>2000</v>
      </c>
      <c r="C17" s="48">
        <v>1</v>
      </c>
      <c r="D17" s="48">
        <v>10000</v>
      </c>
      <c r="E17" s="49" t="s">
        <v>72</v>
      </c>
    </row>
    <row r="18" spans="1:7" x14ac:dyDescent="0.4">
      <c r="B18" s="47">
        <v>3000</v>
      </c>
      <c r="C18" s="48">
        <v>2</v>
      </c>
      <c r="D18" s="48">
        <v>15000</v>
      </c>
      <c r="E18" s="49" t="s">
        <v>72</v>
      </c>
    </row>
    <row r="19" spans="1:7" x14ac:dyDescent="0.4">
      <c r="B19" s="47">
        <v>4000</v>
      </c>
      <c r="C19" s="48">
        <v>3</v>
      </c>
      <c r="D19" s="48">
        <v>20000</v>
      </c>
      <c r="E19" s="49" t="s">
        <v>72</v>
      </c>
    </row>
    <row r="20" spans="1:7" x14ac:dyDescent="0.4">
      <c r="B20" s="50">
        <v>5000</v>
      </c>
      <c r="C20" s="51">
        <v>4</v>
      </c>
      <c r="D20" s="51">
        <v>25000</v>
      </c>
      <c r="E20" s="52" t="s">
        <v>72</v>
      </c>
    </row>
    <row r="22" spans="1:7" ht="14.4" thickBot="1" x14ac:dyDescent="0.45">
      <c r="B22" s="41" t="s">
        <v>73</v>
      </c>
      <c r="C22" s="43" t="s">
        <v>74</v>
      </c>
    </row>
    <row r="23" spans="1:7" ht="14.4" thickTop="1" x14ac:dyDescent="0.4">
      <c r="B23" s="44">
        <v>0</v>
      </c>
      <c r="C23" s="70">
        <v>0</v>
      </c>
    </row>
    <row r="24" spans="1:7" x14ac:dyDescent="0.4">
      <c r="B24" s="53">
        <v>2.0099999999999998</v>
      </c>
      <c r="C24" s="70">
        <v>600</v>
      </c>
    </row>
    <row r="25" spans="1:7" x14ac:dyDescent="0.4">
      <c r="B25" s="53">
        <v>5.01</v>
      </c>
      <c r="C25" s="70">
        <v>1200</v>
      </c>
    </row>
    <row r="26" spans="1:7" x14ac:dyDescent="0.4">
      <c r="B26" s="53">
        <v>10.01</v>
      </c>
      <c r="C26" s="70">
        <v>4500</v>
      </c>
    </row>
    <row r="27" spans="1:7" x14ac:dyDescent="0.4">
      <c r="B27" s="53">
        <v>20.010000000000002</v>
      </c>
      <c r="C27" s="70">
        <v>11000</v>
      </c>
    </row>
    <row r="28" spans="1:7" x14ac:dyDescent="0.4">
      <c r="B28" s="53">
        <v>25.01</v>
      </c>
      <c r="C28" s="70">
        <v>15000</v>
      </c>
    </row>
    <row r="29" spans="1:7" x14ac:dyDescent="0.4">
      <c r="B29" s="54">
        <v>30</v>
      </c>
      <c r="C29" s="71">
        <v>15000</v>
      </c>
    </row>
    <row r="31" spans="1:7" ht="14.4" thickBot="1" x14ac:dyDescent="0.45">
      <c r="A31" s="55"/>
      <c r="B31" s="56" t="s">
        <v>98</v>
      </c>
      <c r="C31" s="56" t="s">
        <v>75</v>
      </c>
      <c r="D31" s="56" t="s">
        <v>76</v>
      </c>
      <c r="E31" s="56" t="s">
        <v>77</v>
      </c>
      <c r="F31" s="56" t="s">
        <v>16</v>
      </c>
      <c r="G31" s="56" t="s">
        <v>78</v>
      </c>
    </row>
    <row r="32" spans="1:7" ht="14.4" thickTop="1" x14ac:dyDescent="0.4">
      <c r="B32" s="57" t="s">
        <v>97</v>
      </c>
      <c r="C32" s="58">
        <v>6650</v>
      </c>
      <c r="D32" s="59">
        <v>0.5</v>
      </c>
      <c r="E32" s="58" t="s">
        <v>99</v>
      </c>
      <c r="F32" s="57" t="s">
        <v>111</v>
      </c>
      <c r="G32" s="60">
        <v>0</v>
      </c>
    </row>
    <row r="33" spans="6:6" x14ac:dyDescent="0.4">
      <c r="F33" s="61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3DB8-400A-4779-90EB-9D0BEA07572F}">
  <dimension ref="A1:F7"/>
  <sheetViews>
    <sheetView workbookViewId="0">
      <selection activeCell="E16" sqref="E16"/>
    </sheetView>
  </sheetViews>
  <sheetFormatPr defaultRowHeight="17.399999999999999" x14ac:dyDescent="0.4"/>
  <cols>
    <col min="1" max="1" width="22.09765625" bestFit="1" customWidth="1"/>
    <col min="2" max="2" width="12.8984375" bestFit="1" customWidth="1"/>
    <col min="3" max="3" width="9.09765625" customWidth="1"/>
    <col min="4" max="4" width="27.19921875" bestFit="1" customWidth="1"/>
    <col min="5" max="5" width="11.3984375" bestFit="1" customWidth="1"/>
  </cols>
  <sheetData>
    <row r="1" spans="1:6" x14ac:dyDescent="0.4">
      <c r="A1" s="87" t="s">
        <v>115</v>
      </c>
      <c r="B1" s="87" t="s">
        <v>116</v>
      </c>
      <c r="C1" s="87" t="s">
        <v>117</v>
      </c>
      <c r="D1" s="87" t="s">
        <v>70</v>
      </c>
      <c r="E1" s="87" t="s">
        <v>74</v>
      </c>
      <c r="F1" s="87" t="s">
        <v>118</v>
      </c>
    </row>
    <row r="2" spans="1:6" x14ac:dyDescent="0.4">
      <c r="A2" s="83"/>
      <c r="B2" s="83" t="s">
        <v>1606</v>
      </c>
      <c r="C2" s="84"/>
      <c r="D2" s="84" t="s">
        <v>1605</v>
      </c>
      <c r="E2" s="117">
        <v>-18000</v>
      </c>
      <c r="F2" s="86"/>
    </row>
    <row r="3" spans="1:6" x14ac:dyDescent="0.4">
      <c r="A3" s="85"/>
      <c r="B3" s="85"/>
      <c r="C3" s="85"/>
      <c r="D3" s="85"/>
      <c r="E3" s="118"/>
      <c r="F3" s="85"/>
    </row>
    <row r="4" spans="1:6" x14ac:dyDescent="0.4">
      <c r="A4" s="85"/>
      <c r="B4" s="85"/>
      <c r="C4" s="85"/>
      <c r="D4" s="85"/>
      <c r="E4" s="118"/>
      <c r="F4" s="85"/>
    </row>
    <row r="5" spans="1:6" x14ac:dyDescent="0.4">
      <c r="A5" s="85"/>
      <c r="B5" s="85"/>
      <c r="C5" s="85"/>
      <c r="D5" s="85"/>
      <c r="E5" s="118"/>
      <c r="F5" s="85"/>
    </row>
    <row r="6" spans="1:6" x14ac:dyDescent="0.4">
      <c r="A6" s="85"/>
      <c r="B6" s="85"/>
      <c r="C6" s="85"/>
      <c r="D6" s="85"/>
      <c r="E6" s="118"/>
      <c r="F6" s="85"/>
    </row>
    <row r="7" spans="1:6" x14ac:dyDescent="0.4">
      <c r="D7" s="88" t="s">
        <v>119</v>
      </c>
      <c r="E7" s="119">
        <f>SUM(E2:E6)</f>
        <v>-18000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INVOICE</vt:lpstr>
      <vt:lpstr>Total</vt:lpstr>
      <vt:lpstr>MAPPING</vt:lpstr>
      <vt:lpstr>상계 및 추가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2025-09-30T08:53:52Z</dcterms:modified>
  <cp:category/>
  <cp:contentStatus/>
</cp:coreProperties>
</file>