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144F1965-63FC-4D0E-8862-085C604AFC5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0" r:id="rId1"/>
    <sheet name="Total" sheetId="1" r:id="rId2"/>
    <sheet name="MAPPING" sheetId="2" r:id="rId3"/>
    <sheet name="특이사항" sheetId="19" r:id="rId4"/>
  </sheets>
  <definedNames>
    <definedName name="_xlnm._FilterDatabase" localSheetId="1" hidden="1">Total!$AC$3:$BJ$15</definedName>
    <definedName name="A">#REF!</definedName>
    <definedName name="D">#REF!</definedName>
    <definedName name="LHR">#REF!</definedName>
    <definedName name="_xlnm.Print_Area" localSheetId="0">Invoice!$A$1:$I$10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" i="1" l="1"/>
  <c r="U56" i="1"/>
  <c r="T56" i="1"/>
  <c r="R56" i="1"/>
  <c r="Q56" i="1"/>
  <c r="O56" i="1"/>
  <c r="W56" i="1" s="1"/>
  <c r="N56" i="1"/>
  <c r="M56" i="1"/>
  <c r="L56" i="1"/>
  <c r="K56" i="1"/>
  <c r="J56" i="1"/>
  <c r="I56" i="1"/>
  <c r="H56" i="1"/>
  <c r="G56" i="1"/>
  <c r="F56" i="1"/>
  <c r="E56" i="1"/>
  <c r="D56" i="1"/>
  <c r="C56" i="1"/>
  <c r="V55" i="1"/>
  <c r="U55" i="1"/>
  <c r="T55" i="1"/>
  <c r="P55" i="1"/>
  <c r="N55" i="1"/>
  <c r="O55" i="1" s="1"/>
  <c r="W55" i="1" s="1"/>
  <c r="M55" i="1"/>
  <c r="L55" i="1"/>
  <c r="K55" i="1"/>
  <c r="R55" i="1" s="1"/>
  <c r="J55" i="1"/>
  <c r="I55" i="1"/>
  <c r="H55" i="1"/>
  <c r="Q55" i="1" s="1"/>
  <c r="G55" i="1"/>
  <c r="F55" i="1"/>
  <c r="E55" i="1"/>
  <c r="D55" i="1"/>
  <c r="C55" i="1"/>
  <c r="W54" i="1"/>
  <c r="V54" i="1"/>
  <c r="U54" i="1"/>
  <c r="T54" i="1"/>
  <c r="R54" i="1"/>
  <c r="Q54" i="1"/>
  <c r="X54" i="1" s="1"/>
  <c r="Y54" i="1" s="1"/>
  <c r="Z54" i="1" s="1"/>
  <c r="O54" i="1"/>
  <c r="P54" i="1" s="1"/>
  <c r="N54" i="1"/>
  <c r="M54" i="1"/>
  <c r="L54" i="1"/>
  <c r="K54" i="1"/>
  <c r="J54" i="1"/>
  <c r="I54" i="1"/>
  <c r="H54" i="1"/>
  <c r="G54" i="1"/>
  <c r="F54" i="1"/>
  <c r="E54" i="1"/>
  <c r="D54" i="1"/>
  <c r="C54" i="1"/>
  <c r="V53" i="1"/>
  <c r="U53" i="1"/>
  <c r="T53" i="1"/>
  <c r="R53" i="1"/>
  <c r="N53" i="1"/>
  <c r="O53" i="1" s="1"/>
  <c r="P53" i="1" s="1"/>
  <c r="M53" i="1"/>
  <c r="L53" i="1"/>
  <c r="K53" i="1"/>
  <c r="J53" i="1"/>
  <c r="I53" i="1"/>
  <c r="H53" i="1"/>
  <c r="Q53" i="1" s="1"/>
  <c r="G53" i="1"/>
  <c r="F53" i="1"/>
  <c r="E53" i="1"/>
  <c r="D53" i="1"/>
  <c r="C53" i="1"/>
  <c r="V52" i="1"/>
  <c r="T52" i="1"/>
  <c r="N52" i="1"/>
  <c r="O52" i="1" s="1"/>
  <c r="P52" i="1" s="1"/>
  <c r="M52" i="1"/>
  <c r="L52" i="1"/>
  <c r="K52" i="1"/>
  <c r="R52" i="1" s="1"/>
  <c r="J52" i="1"/>
  <c r="I52" i="1"/>
  <c r="H52" i="1"/>
  <c r="Q52" i="1" s="1"/>
  <c r="G52" i="1"/>
  <c r="F52" i="1"/>
  <c r="E52" i="1"/>
  <c r="D52" i="1"/>
  <c r="C52" i="1"/>
  <c r="V51" i="1"/>
  <c r="T51" i="1"/>
  <c r="N51" i="1"/>
  <c r="O51" i="1" s="1"/>
  <c r="M51" i="1"/>
  <c r="L51" i="1"/>
  <c r="K51" i="1"/>
  <c r="R51" i="1" s="1"/>
  <c r="J51" i="1"/>
  <c r="I51" i="1"/>
  <c r="H51" i="1"/>
  <c r="Q51" i="1" s="1"/>
  <c r="G51" i="1"/>
  <c r="F51" i="1"/>
  <c r="E51" i="1"/>
  <c r="D51" i="1"/>
  <c r="C51" i="1"/>
  <c r="W50" i="1"/>
  <c r="V50" i="1"/>
  <c r="T50" i="1"/>
  <c r="Q50" i="1"/>
  <c r="O50" i="1"/>
  <c r="P50" i="1" s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T49" i="1"/>
  <c r="Q49" i="1"/>
  <c r="N49" i="1"/>
  <c r="O49" i="1" s="1"/>
  <c r="M49" i="1"/>
  <c r="L49" i="1"/>
  <c r="K49" i="1"/>
  <c r="J49" i="1"/>
  <c r="I49" i="1"/>
  <c r="H49" i="1"/>
  <c r="G49" i="1"/>
  <c r="F49" i="1"/>
  <c r="E49" i="1"/>
  <c r="D49" i="1"/>
  <c r="C49" i="1"/>
  <c r="V48" i="1"/>
  <c r="T48" i="1"/>
  <c r="R48" i="1"/>
  <c r="Q48" i="1"/>
  <c r="X48" i="1" s="1"/>
  <c r="Y48" i="1" s="1"/>
  <c r="Z48" i="1" s="1"/>
  <c r="O48" i="1"/>
  <c r="W48" i="1" s="1"/>
  <c r="N48" i="1"/>
  <c r="M48" i="1"/>
  <c r="L48" i="1"/>
  <c r="K48" i="1"/>
  <c r="U48" i="1" s="1"/>
  <c r="J48" i="1"/>
  <c r="I48" i="1"/>
  <c r="H48" i="1"/>
  <c r="G48" i="1"/>
  <c r="F48" i="1"/>
  <c r="E48" i="1"/>
  <c r="D48" i="1"/>
  <c r="C48" i="1"/>
  <c r="V47" i="1"/>
  <c r="T47" i="1"/>
  <c r="R47" i="1"/>
  <c r="Q47" i="1"/>
  <c r="N47" i="1"/>
  <c r="U47" i="1" s="1"/>
  <c r="M47" i="1"/>
  <c r="L47" i="1"/>
  <c r="K47" i="1"/>
  <c r="J47" i="1"/>
  <c r="I47" i="1"/>
  <c r="H47" i="1"/>
  <c r="G47" i="1"/>
  <c r="F47" i="1"/>
  <c r="E47" i="1"/>
  <c r="D47" i="1"/>
  <c r="C47" i="1"/>
  <c r="V46" i="1"/>
  <c r="T46" i="1"/>
  <c r="R46" i="1"/>
  <c r="Q46" i="1"/>
  <c r="O46" i="1"/>
  <c r="W46" i="1" s="1"/>
  <c r="N46" i="1"/>
  <c r="U46" i="1" s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R45" i="1"/>
  <c r="N45" i="1"/>
  <c r="O45" i="1" s="1"/>
  <c r="M45" i="1"/>
  <c r="L45" i="1"/>
  <c r="K45" i="1"/>
  <c r="J45" i="1"/>
  <c r="I45" i="1"/>
  <c r="H45" i="1"/>
  <c r="Q45" i="1" s="1"/>
  <c r="G45" i="1"/>
  <c r="F45" i="1"/>
  <c r="E45" i="1"/>
  <c r="D45" i="1"/>
  <c r="C45" i="1"/>
  <c r="W44" i="1"/>
  <c r="V44" i="1"/>
  <c r="U44" i="1"/>
  <c r="T44" i="1"/>
  <c r="R44" i="1"/>
  <c r="Q44" i="1"/>
  <c r="X44" i="1" s="1"/>
  <c r="Y44" i="1" s="1"/>
  <c r="Z44" i="1" s="1"/>
  <c r="O44" i="1"/>
  <c r="P44" i="1" s="1"/>
  <c r="AA44" i="1" s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R43" i="1"/>
  <c r="Q43" i="1"/>
  <c r="N43" i="1"/>
  <c r="O43" i="1" s="1"/>
  <c r="W43" i="1" s="1"/>
  <c r="M43" i="1"/>
  <c r="L43" i="1"/>
  <c r="K43" i="1"/>
  <c r="J43" i="1"/>
  <c r="I43" i="1"/>
  <c r="H43" i="1"/>
  <c r="G43" i="1"/>
  <c r="F43" i="1"/>
  <c r="E43" i="1"/>
  <c r="D43" i="1"/>
  <c r="C43" i="1"/>
  <c r="W42" i="1"/>
  <c r="V42" i="1"/>
  <c r="T42" i="1"/>
  <c r="Q42" i="1"/>
  <c r="O42" i="1"/>
  <c r="P42" i="1" s="1"/>
  <c r="N42" i="1"/>
  <c r="M42" i="1"/>
  <c r="L42" i="1"/>
  <c r="K42" i="1"/>
  <c r="U42" i="1" s="1"/>
  <c r="J42" i="1"/>
  <c r="I42" i="1"/>
  <c r="H42" i="1"/>
  <c r="G42" i="1"/>
  <c r="F42" i="1"/>
  <c r="E42" i="1"/>
  <c r="D42" i="1"/>
  <c r="C42" i="1"/>
  <c r="W41" i="1"/>
  <c r="V41" i="1"/>
  <c r="T41" i="1"/>
  <c r="N41" i="1"/>
  <c r="O41" i="1" s="1"/>
  <c r="P41" i="1" s="1"/>
  <c r="M41" i="1"/>
  <c r="L41" i="1"/>
  <c r="K41" i="1"/>
  <c r="U41" i="1" s="1"/>
  <c r="J41" i="1"/>
  <c r="I41" i="1"/>
  <c r="H41" i="1"/>
  <c r="Q41" i="1" s="1"/>
  <c r="G41" i="1"/>
  <c r="F41" i="1"/>
  <c r="E41" i="1"/>
  <c r="D41" i="1"/>
  <c r="C41" i="1"/>
  <c r="V40" i="1"/>
  <c r="T40" i="1"/>
  <c r="N40" i="1"/>
  <c r="O40" i="1" s="1"/>
  <c r="P40" i="1" s="1"/>
  <c r="M40" i="1"/>
  <c r="L40" i="1"/>
  <c r="K40" i="1"/>
  <c r="R40" i="1" s="1"/>
  <c r="J40" i="1"/>
  <c r="I40" i="1"/>
  <c r="H40" i="1"/>
  <c r="Q40" i="1" s="1"/>
  <c r="G40" i="1"/>
  <c r="F40" i="1"/>
  <c r="E40" i="1"/>
  <c r="D40" i="1"/>
  <c r="C40" i="1"/>
  <c r="V39" i="1"/>
  <c r="U39" i="1"/>
  <c r="T39" i="1"/>
  <c r="O39" i="1"/>
  <c r="P39" i="1" s="1"/>
  <c r="N39" i="1"/>
  <c r="M39" i="1"/>
  <c r="L39" i="1"/>
  <c r="K39" i="1"/>
  <c r="R39" i="1" s="1"/>
  <c r="J39" i="1"/>
  <c r="I39" i="1"/>
  <c r="H39" i="1"/>
  <c r="Q39" i="1" s="1"/>
  <c r="G39" i="1"/>
  <c r="F39" i="1"/>
  <c r="E39" i="1"/>
  <c r="D39" i="1"/>
  <c r="C39" i="1"/>
  <c r="V38" i="1"/>
  <c r="T38" i="1"/>
  <c r="Q38" i="1"/>
  <c r="N38" i="1"/>
  <c r="O38" i="1" s="1"/>
  <c r="M38" i="1"/>
  <c r="L38" i="1"/>
  <c r="K38" i="1"/>
  <c r="J38" i="1"/>
  <c r="I38" i="1"/>
  <c r="H38" i="1"/>
  <c r="G38" i="1"/>
  <c r="F38" i="1"/>
  <c r="E38" i="1"/>
  <c r="D38" i="1"/>
  <c r="C38" i="1"/>
  <c r="V37" i="1"/>
  <c r="T37" i="1"/>
  <c r="Q37" i="1"/>
  <c r="N37" i="1"/>
  <c r="O37" i="1" s="1"/>
  <c r="M37" i="1"/>
  <c r="L37" i="1"/>
  <c r="K37" i="1"/>
  <c r="J37" i="1"/>
  <c r="I37" i="1"/>
  <c r="H37" i="1"/>
  <c r="G37" i="1"/>
  <c r="F37" i="1"/>
  <c r="E37" i="1"/>
  <c r="D37" i="1"/>
  <c r="C37" i="1"/>
  <c r="V36" i="1"/>
  <c r="T36" i="1"/>
  <c r="Q36" i="1"/>
  <c r="N36" i="1"/>
  <c r="O36" i="1" s="1"/>
  <c r="M36" i="1"/>
  <c r="L36" i="1"/>
  <c r="K36" i="1"/>
  <c r="J36" i="1"/>
  <c r="I36" i="1"/>
  <c r="H36" i="1"/>
  <c r="G36" i="1"/>
  <c r="F36" i="1"/>
  <c r="E36" i="1"/>
  <c r="D36" i="1"/>
  <c r="C36" i="1"/>
  <c r="V35" i="1"/>
  <c r="T35" i="1"/>
  <c r="R35" i="1"/>
  <c r="Q35" i="1"/>
  <c r="O35" i="1"/>
  <c r="W35" i="1" s="1"/>
  <c r="N35" i="1"/>
  <c r="U35" i="1" s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R34" i="1"/>
  <c r="Q34" i="1"/>
  <c r="X34" i="1" s="1"/>
  <c r="Y34" i="1" s="1"/>
  <c r="Z34" i="1" s="1"/>
  <c r="O34" i="1"/>
  <c r="W34" i="1" s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T33" i="1"/>
  <c r="R33" i="1"/>
  <c r="Q33" i="1"/>
  <c r="N33" i="1"/>
  <c r="O33" i="1" s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R32" i="1"/>
  <c r="Q32" i="1"/>
  <c r="O32" i="1"/>
  <c r="W32" i="1" s="1"/>
  <c r="N32" i="1"/>
  <c r="M32" i="1"/>
  <c r="L32" i="1"/>
  <c r="K32" i="1"/>
  <c r="J32" i="1"/>
  <c r="I32" i="1"/>
  <c r="H32" i="1"/>
  <c r="G32" i="1"/>
  <c r="F32" i="1"/>
  <c r="E32" i="1"/>
  <c r="D32" i="1"/>
  <c r="C32" i="1"/>
  <c r="W31" i="1"/>
  <c r="V31" i="1"/>
  <c r="U31" i="1"/>
  <c r="T31" i="1"/>
  <c r="P31" i="1"/>
  <c r="N31" i="1"/>
  <c r="O31" i="1" s="1"/>
  <c r="M31" i="1"/>
  <c r="L31" i="1"/>
  <c r="K31" i="1"/>
  <c r="R31" i="1" s="1"/>
  <c r="J31" i="1"/>
  <c r="I31" i="1"/>
  <c r="H31" i="1"/>
  <c r="Q31" i="1" s="1"/>
  <c r="X31" i="1" s="1"/>
  <c r="Y31" i="1" s="1"/>
  <c r="Z31" i="1" s="1"/>
  <c r="G31" i="1"/>
  <c r="F31" i="1"/>
  <c r="E31" i="1"/>
  <c r="D31" i="1"/>
  <c r="C31" i="1"/>
  <c r="W30" i="1"/>
  <c r="V30" i="1"/>
  <c r="U30" i="1"/>
  <c r="T30" i="1"/>
  <c r="R30" i="1"/>
  <c r="Q30" i="1"/>
  <c r="X30" i="1" s="1"/>
  <c r="Y30" i="1" s="1"/>
  <c r="Z30" i="1" s="1"/>
  <c r="O30" i="1"/>
  <c r="P30" i="1" s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R29" i="1"/>
  <c r="N29" i="1"/>
  <c r="O29" i="1" s="1"/>
  <c r="P29" i="1" s="1"/>
  <c r="M29" i="1"/>
  <c r="L29" i="1"/>
  <c r="K29" i="1"/>
  <c r="J29" i="1"/>
  <c r="I29" i="1"/>
  <c r="H29" i="1"/>
  <c r="Q29" i="1" s="1"/>
  <c r="G29" i="1"/>
  <c r="F29" i="1"/>
  <c r="E29" i="1"/>
  <c r="D29" i="1"/>
  <c r="C29" i="1"/>
  <c r="W28" i="1"/>
  <c r="V28" i="1"/>
  <c r="T28" i="1"/>
  <c r="N28" i="1"/>
  <c r="O28" i="1" s="1"/>
  <c r="P28" i="1" s="1"/>
  <c r="M28" i="1"/>
  <c r="L28" i="1"/>
  <c r="K28" i="1"/>
  <c r="R28" i="1" s="1"/>
  <c r="J28" i="1"/>
  <c r="I28" i="1"/>
  <c r="H28" i="1"/>
  <c r="Q28" i="1" s="1"/>
  <c r="G28" i="1"/>
  <c r="F28" i="1"/>
  <c r="E28" i="1"/>
  <c r="D28" i="1"/>
  <c r="C28" i="1"/>
  <c r="V27" i="1"/>
  <c r="T27" i="1"/>
  <c r="N27" i="1"/>
  <c r="O27" i="1" s="1"/>
  <c r="M27" i="1"/>
  <c r="L27" i="1"/>
  <c r="K27" i="1"/>
  <c r="R27" i="1" s="1"/>
  <c r="J27" i="1"/>
  <c r="I27" i="1"/>
  <c r="H27" i="1"/>
  <c r="Q27" i="1" s="1"/>
  <c r="G27" i="1"/>
  <c r="F27" i="1"/>
  <c r="E27" i="1"/>
  <c r="D27" i="1"/>
  <c r="C27" i="1"/>
  <c r="W26" i="1"/>
  <c r="V26" i="1"/>
  <c r="T26" i="1"/>
  <c r="Q26" i="1"/>
  <c r="O26" i="1"/>
  <c r="P26" i="1" s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T25" i="1"/>
  <c r="Q25" i="1"/>
  <c r="N25" i="1"/>
  <c r="O25" i="1" s="1"/>
  <c r="M25" i="1"/>
  <c r="L25" i="1"/>
  <c r="K25" i="1"/>
  <c r="J25" i="1"/>
  <c r="I25" i="1"/>
  <c r="H25" i="1"/>
  <c r="G25" i="1"/>
  <c r="F25" i="1"/>
  <c r="E25" i="1"/>
  <c r="D25" i="1"/>
  <c r="C25" i="1"/>
  <c r="V24" i="1"/>
  <c r="T24" i="1"/>
  <c r="R24" i="1"/>
  <c r="Q24" i="1"/>
  <c r="X24" i="1" s="1"/>
  <c r="Y24" i="1" s="1"/>
  <c r="Z24" i="1" s="1"/>
  <c r="O24" i="1"/>
  <c r="W24" i="1" s="1"/>
  <c r="N24" i="1"/>
  <c r="M24" i="1"/>
  <c r="L24" i="1"/>
  <c r="K24" i="1"/>
  <c r="U24" i="1" s="1"/>
  <c r="J24" i="1"/>
  <c r="I24" i="1"/>
  <c r="H24" i="1"/>
  <c r="G24" i="1"/>
  <c r="F24" i="1"/>
  <c r="E24" i="1"/>
  <c r="D24" i="1"/>
  <c r="C24" i="1"/>
  <c r="V23" i="1"/>
  <c r="T23" i="1"/>
  <c r="R23" i="1"/>
  <c r="Q23" i="1"/>
  <c r="N23" i="1"/>
  <c r="U23" i="1" s="1"/>
  <c r="M23" i="1"/>
  <c r="L23" i="1"/>
  <c r="K23" i="1"/>
  <c r="J23" i="1"/>
  <c r="I23" i="1"/>
  <c r="H23" i="1"/>
  <c r="G23" i="1"/>
  <c r="F23" i="1"/>
  <c r="E23" i="1"/>
  <c r="D23" i="1"/>
  <c r="C23" i="1"/>
  <c r="V22" i="1"/>
  <c r="T22" i="1"/>
  <c r="R22" i="1"/>
  <c r="Q22" i="1"/>
  <c r="N22" i="1"/>
  <c r="U22" i="1" s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R21" i="1"/>
  <c r="N21" i="1"/>
  <c r="O21" i="1" s="1"/>
  <c r="M21" i="1"/>
  <c r="L21" i="1"/>
  <c r="K21" i="1"/>
  <c r="J21" i="1"/>
  <c r="I21" i="1"/>
  <c r="H21" i="1"/>
  <c r="Q21" i="1" s="1"/>
  <c r="G21" i="1"/>
  <c r="F21" i="1"/>
  <c r="E21" i="1"/>
  <c r="D21" i="1"/>
  <c r="C21" i="1"/>
  <c r="W20" i="1"/>
  <c r="V20" i="1"/>
  <c r="T20" i="1"/>
  <c r="R20" i="1"/>
  <c r="P20" i="1"/>
  <c r="O20" i="1"/>
  <c r="N20" i="1"/>
  <c r="M20" i="1"/>
  <c r="L20" i="1"/>
  <c r="K20" i="1"/>
  <c r="U20" i="1" s="1"/>
  <c r="J20" i="1"/>
  <c r="I20" i="1"/>
  <c r="H20" i="1"/>
  <c r="Q20" i="1" s="1"/>
  <c r="G20" i="1"/>
  <c r="F20" i="1"/>
  <c r="E20" i="1"/>
  <c r="D20" i="1"/>
  <c r="C20" i="1"/>
  <c r="W19" i="1"/>
  <c r="V19" i="1"/>
  <c r="U19" i="1"/>
  <c r="T19" i="1"/>
  <c r="R19" i="1"/>
  <c r="Q19" i="1"/>
  <c r="X19" i="1" s="1"/>
  <c r="Y19" i="1" s="1"/>
  <c r="Z19" i="1" s="1"/>
  <c r="P19" i="1"/>
  <c r="N19" i="1"/>
  <c r="O19" i="1" s="1"/>
  <c r="M19" i="1"/>
  <c r="L19" i="1"/>
  <c r="K19" i="1"/>
  <c r="J19" i="1"/>
  <c r="I19" i="1"/>
  <c r="H19" i="1"/>
  <c r="G19" i="1"/>
  <c r="F19" i="1"/>
  <c r="E19" i="1"/>
  <c r="D19" i="1"/>
  <c r="C19" i="1"/>
  <c r="W18" i="1"/>
  <c r="V18" i="1"/>
  <c r="T18" i="1"/>
  <c r="R18" i="1"/>
  <c r="Q18" i="1"/>
  <c r="O18" i="1"/>
  <c r="P18" i="1" s="1"/>
  <c r="N18" i="1"/>
  <c r="M18" i="1"/>
  <c r="L18" i="1"/>
  <c r="K18" i="1"/>
  <c r="U18" i="1" s="1"/>
  <c r="J18" i="1"/>
  <c r="I18" i="1"/>
  <c r="H18" i="1"/>
  <c r="G18" i="1"/>
  <c r="F18" i="1"/>
  <c r="E18" i="1"/>
  <c r="D18" i="1"/>
  <c r="C18" i="1"/>
  <c r="V17" i="1"/>
  <c r="T17" i="1"/>
  <c r="N17" i="1"/>
  <c r="O17" i="1" s="1"/>
  <c r="P17" i="1" s="1"/>
  <c r="M17" i="1"/>
  <c r="L17" i="1"/>
  <c r="K17" i="1"/>
  <c r="R17" i="1" s="1"/>
  <c r="J17" i="1"/>
  <c r="I17" i="1"/>
  <c r="H17" i="1"/>
  <c r="Q17" i="1" s="1"/>
  <c r="G17" i="1"/>
  <c r="F17" i="1"/>
  <c r="E17" i="1"/>
  <c r="D17" i="1"/>
  <c r="C17" i="1"/>
  <c r="V16" i="1"/>
  <c r="T16" i="1"/>
  <c r="N16" i="1"/>
  <c r="O16" i="1" s="1"/>
  <c r="M16" i="1"/>
  <c r="L16" i="1"/>
  <c r="K16" i="1"/>
  <c r="R16" i="1" s="1"/>
  <c r="J16" i="1"/>
  <c r="I16" i="1"/>
  <c r="H16" i="1"/>
  <c r="Q16" i="1" s="1"/>
  <c r="G16" i="1"/>
  <c r="F16" i="1"/>
  <c r="E16" i="1"/>
  <c r="D16" i="1"/>
  <c r="C16" i="1"/>
  <c r="W15" i="1"/>
  <c r="V15" i="1"/>
  <c r="T15" i="1"/>
  <c r="O15" i="1"/>
  <c r="P15" i="1" s="1"/>
  <c r="N15" i="1"/>
  <c r="M15" i="1"/>
  <c r="L15" i="1"/>
  <c r="K15" i="1"/>
  <c r="R15" i="1" s="1"/>
  <c r="J15" i="1"/>
  <c r="I15" i="1"/>
  <c r="H15" i="1"/>
  <c r="Q15" i="1" s="1"/>
  <c r="G15" i="1"/>
  <c r="F15" i="1"/>
  <c r="E15" i="1"/>
  <c r="D15" i="1"/>
  <c r="C15" i="1"/>
  <c r="V14" i="1"/>
  <c r="T14" i="1"/>
  <c r="Q14" i="1"/>
  <c r="N14" i="1"/>
  <c r="O14" i="1" s="1"/>
  <c r="M14" i="1"/>
  <c r="L14" i="1"/>
  <c r="K14" i="1"/>
  <c r="J14" i="1"/>
  <c r="I14" i="1"/>
  <c r="H14" i="1"/>
  <c r="G14" i="1"/>
  <c r="F14" i="1"/>
  <c r="E14" i="1"/>
  <c r="D14" i="1"/>
  <c r="C14" i="1"/>
  <c r="V13" i="1"/>
  <c r="T13" i="1"/>
  <c r="R13" i="1"/>
  <c r="Q13" i="1"/>
  <c r="N13" i="1"/>
  <c r="O13" i="1" s="1"/>
  <c r="M13" i="1"/>
  <c r="L13" i="1"/>
  <c r="K13" i="1"/>
  <c r="U13" i="1" s="1"/>
  <c r="J13" i="1"/>
  <c r="I13" i="1"/>
  <c r="H13" i="1"/>
  <c r="G13" i="1"/>
  <c r="F13" i="1"/>
  <c r="E13" i="1"/>
  <c r="D13" i="1"/>
  <c r="C13" i="1"/>
  <c r="V12" i="1"/>
  <c r="T12" i="1"/>
  <c r="R12" i="1"/>
  <c r="Q12" i="1"/>
  <c r="X12" i="1" s="1"/>
  <c r="Y12" i="1" s="1"/>
  <c r="Z12" i="1" s="1"/>
  <c r="O12" i="1"/>
  <c r="W12" i="1" s="1"/>
  <c r="N12" i="1"/>
  <c r="M12" i="1"/>
  <c r="L12" i="1"/>
  <c r="K12" i="1"/>
  <c r="U12" i="1" s="1"/>
  <c r="J12" i="1"/>
  <c r="I12" i="1"/>
  <c r="H12" i="1"/>
  <c r="G12" i="1"/>
  <c r="F12" i="1"/>
  <c r="E12" i="1"/>
  <c r="D12" i="1"/>
  <c r="C12" i="1"/>
  <c r="V11" i="1"/>
  <c r="U11" i="1"/>
  <c r="T11" i="1"/>
  <c r="R11" i="1"/>
  <c r="Q11" i="1"/>
  <c r="N11" i="1"/>
  <c r="O11" i="1" s="1"/>
  <c r="M11" i="1"/>
  <c r="L11" i="1"/>
  <c r="K11" i="1"/>
  <c r="J11" i="1"/>
  <c r="I11" i="1"/>
  <c r="H11" i="1"/>
  <c r="G11" i="1"/>
  <c r="F11" i="1"/>
  <c r="E11" i="1"/>
  <c r="D11" i="1"/>
  <c r="C11" i="1"/>
  <c r="V10" i="1"/>
  <c r="T10" i="1"/>
  <c r="R10" i="1"/>
  <c r="Q10" i="1"/>
  <c r="N10" i="1"/>
  <c r="O10" i="1" s="1"/>
  <c r="M10" i="1"/>
  <c r="L10" i="1"/>
  <c r="K10" i="1"/>
  <c r="J10" i="1"/>
  <c r="I10" i="1"/>
  <c r="H10" i="1"/>
  <c r="G10" i="1"/>
  <c r="F10" i="1"/>
  <c r="E10" i="1"/>
  <c r="D10" i="1"/>
  <c r="C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V9" i="1"/>
  <c r="T9" i="1"/>
  <c r="R9" i="1"/>
  <c r="Q9" i="1"/>
  <c r="O9" i="1"/>
  <c r="W9" i="1" s="1"/>
  <c r="N9" i="1"/>
  <c r="U9" i="1" s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T8" i="1"/>
  <c r="O8" i="1"/>
  <c r="P8" i="1" s="1"/>
  <c r="N8" i="1"/>
  <c r="M8" i="1"/>
  <c r="L8" i="1"/>
  <c r="K8" i="1"/>
  <c r="U8" i="1" s="1"/>
  <c r="J8" i="1"/>
  <c r="I8" i="1"/>
  <c r="H8" i="1"/>
  <c r="Q8" i="1" s="1"/>
  <c r="G8" i="1"/>
  <c r="F8" i="1"/>
  <c r="E8" i="1"/>
  <c r="D8" i="1"/>
  <c r="C8" i="1"/>
  <c r="W7" i="1"/>
  <c r="V7" i="1"/>
  <c r="U7" i="1"/>
  <c r="T7" i="1"/>
  <c r="P7" i="1"/>
  <c r="N7" i="1"/>
  <c r="O7" i="1" s="1"/>
  <c r="M7" i="1"/>
  <c r="L7" i="1"/>
  <c r="K7" i="1"/>
  <c r="R7" i="1" s="1"/>
  <c r="J7" i="1"/>
  <c r="I7" i="1"/>
  <c r="H7" i="1"/>
  <c r="Q7" i="1" s="1"/>
  <c r="X7" i="1" s="1"/>
  <c r="Y7" i="1" s="1"/>
  <c r="Z7" i="1" s="1"/>
  <c r="G7" i="1"/>
  <c r="F7" i="1"/>
  <c r="E7" i="1"/>
  <c r="D7" i="1"/>
  <c r="C7" i="1"/>
  <c r="B7" i="1"/>
  <c r="B8" i="1" s="1"/>
  <c r="S3" i="1"/>
  <c r="W10" i="1" l="1"/>
  <c r="P10" i="1"/>
  <c r="X20" i="1"/>
  <c r="Y20" i="1" s="1"/>
  <c r="Z20" i="1" s="1"/>
  <c r="W21" i="1"/>
  <c r="P21" i="1"/>
  <c r="X29" i="1"/>
  <c r="Y29" i="1" s="1"/>
  <c r="Z29" i="1" s="1"/>
  <c r="P49" i="1"/>
  <c r="W49" i="1"/>
  <c r="P27" i="1"/>
  <c r="W27" i="1"/>
  <c r="W38" i="1"/>
  <c r="P38" i="1"/>
  <c r="X55" i="1"/>
  <c r="Y55" i="1" s="1"/>
  <c r="Z55" i="1" s="1"/>
  <c r="P13" i="1"/>
  <c r="W13" i="1"/>
  <c r="X13" i="1" s="1"/>
  <c r="Y13" i="1" s="1"/>
  <c r="Z13" i="1" s="1"/>
  <c r="W11" i="1"/>
  <c r="P11" i="1"/>
  <c r="AA11" i="1" s="1"/>
  <c r="P14" i="1"/>
  <c r="W14" i="1"/>
  <c r="W37" i="1"/>
  <c r="P37" i="1"/>
  <c r="X39" i="1"/>
  <c r="Y39" i="1" s="1"/>
  <c r="Z39" i="1" s="1"/>
  <c r="AA39" i="1" s="1"/>
  <c r="P16" i="1"/>
  <c r="W16" i="1"/>
  <c r="X15" i="1"/>
  <c r="Y15" i="1" s="1"/>
  <c r="Z15" i="1" s="1"/>
  <c r="AA15" i="1" s="1"/>
  <c r="W33" i="1"/>
  <c r="P33" i="1"/>
  <c r="W25" i="1"/>
  <c r="P25" i="1"/>
  <c r="X21" i="1"/>
  <c r="Y21" i="1" s="1"/>
  <c r="Z21" i="1" s="1"/>
  <c r="W45" i="1"/>
  <c r="X45" i="1" s="1"/>
  <c r="Y45" i="1" s="1"/>
  <c r="Z45" i="1" s="1"/>
  <c r="P45" i="1"/>
  <c r="X53" i="1"/>
  <c r="Y53" i="1" s="1"/>
  <c r="Z53" i="1" s="1"/>
  <c r="AA53" i="1" s="1"/>
  <c r="X8" i="1"/>
  <c r="Y8" i="1" s="1"/>
  <c r="Z8" i="1" s="1"/>
  <c r="AA8" i="1" s="1"/>
  <c r="X16" i="1"/>
  <c r="Y16" i="1" s="1"/>
  <c r="Z16" i="1" s="1"/>
  <c r="X18" i="1"/>
  <c r="Y18" i="1" s="1"/>
  <c r="Z18" i="1" s="1"/>
  <c r="W36" i="1"/>
  <c r="P36" i="1"/>
  <c r="X43" i="1"/>
  <c r="Y43" i="1" s="1"/>
  <c r="Z43" i="1" s="1"/>
  <c r="P51" i="1"/>
  <c r="W51" i="1"/>
  <c r="AA26" i="1"/>
  <c r="X28" i="1"/>
  <c r="Y28" i="1" s="1"/>
  <c r="Z28" i="1" s="1"/>
  <c r="AA28" i="1" s="1"/>
  <c r="X40" i="1"/>
  <c r="Y40" i="1" s="1"/>
  <c r="Z40" i="1" s="1"/>
  <c r="AA40" i="1" s="1"/>
  <c r="U38" i="1"/>
  <c r="R38" i="1"/>
  <c r="X38" i="1" s="1"/>
  <c r="Y38" i="1" s="1"/>
  <c r="Z38" i="1" s="1"/>
  <c r="U37" i="1"/>
  <c r="R37" i="1"/>
  <c r="X37" i="1" s="1"/>
  <c r="Y37" i="1" s="1"/>
  <c r="Z37" i="1" s="1"/>
  <c r="P48" i="1"/>
  <c r="AA48" i="1" s="1"/>
  <c r="AA18" i="1"/>
  <c r="O23" i="1"/>
  <c r="AA29" i="1"/>
  <c r="U36" i="1"/>
  <c r="U40" i="1"/>
  <c r="P43" i="1"/>
  <c r="AA43" i="1" s="1"/>
  <c r="O47" i="1"/>
  <c r="X11" i="1"/>
  <c r="Y11" i="1" s="1"/>
  <c r="Z11" i="1" s="1"/>
  <c r="U14" i="1"/>
  <c r="R14" i="1"/>
  <c r="P46" i="1"/>
  <c r="P56" i="1"/>
  <c r="X33" i="1"/>
  <c r="Y33" i="1" s="1"/>
  <c r="Z33" i="1" s="1"/>
  <c r="W40" i="1"/>
  <c r="AA42" i="1"/>
  <c r="U10" i="1"/>
  <c r="X10" i="1" s="1"/>
  <c r="Y10" i="1" s="1"/>
  <c r="Z10" i="1" s="1"/>
  <c r="U26" i="1"/>
  <c r="R26" i="1"/>
  <c r="X26" i="1" s="1"/>
  <c r="Y26" i="1" s="1"/>
  <c r="Z26" i="1" s="1"/>
  <c r="X32" i="1"/>
  <c r="Y32" i="1" s="1"/>
  <c r="Z32" i="1" s="1"/>
  <c r="U33" i="1"/>
  <c r="X46" i="1"/>
  <c r="Y46" i="1" s="1"/>
  <c r="Z46" i="1" s="1"/>
  <c r="U50" i="1"/>
  <c r="R50" i="1"/>
  <c r="X50" i="1" s="1"/>
  <c r="Y50" i="1" s="1"/>
  <c r="Z50" i="1" s="1"/>
  <c r="AA50" i="1" s="1"/>
  <c r="X56" i="1"/>
  <c r="Y56" i="1" s="1"/>
  <c r="Z56" i="1" s="1"/>
  <c r="U17" i="1"/>
  <c r="X17" i="1" s="1"/>
  <c r="Y17" i="1" s="1"/>
  <c r="Z17" i="1" s="1"/>
  <c r="AA17" i="1" s="1"/>
  <c r="U25" i="1"/>
  <c r="R25" i="1"/>
  <c r="X25" i="1" s="1"/>
  <c r="Y25" i="1" s="1"/>
  <c r="Z25" i="1" s="1"/>
  <c r="W29" i="1"/>
  <c r="W39" i="1"/>
  <c r="R42" i="1"/>
  <c r="X42" i="1" s="1"/>
  <c r="Y42" i="1" s="1"/>
  <c r="Z42" i="1" s="1"/>
  <c r="U49" i="1"/>
  <c r="R49" i="1"/>
  <c r="X49" i="1" s="1"/>
  <c r="Y49" i="1" s="1"/>
  <c r="Z49" i="1" s="1"/>
  <c r="W53" i="1"/>
  <c r="P9" i="1"/>
  <c r="X9" i="1"/>
  <c r="Y9" i="1" s="1"/>
  <c r="Z9" i="1" s="1"/>
  <c r="U28" i="1"/>
  <c r="U52" i="1"/>
  <c r="X52" i="1" s="1"/>
  <c r="Y52" i="1" s="1"/>
  <c r="Z52" i="1" s="1"/>
  <c r="AA52" i="1" s="1"/>
  <c r="AA55" i="1"/>
  <c r="P24" i="1"/>
  <c r="AA24" i="1" s="1"/>
  <c r="O22" i="1"/>
  <c r="AA7" i="1"/>
  <c r="R8" i="1"/>
  <c r="AA31" i="1"/>
  <c r="U16" i="1"/>
  <c r="W17" i="1"/>
  <c r="P35" i="1"/>
  <c r="AA35" i="1" s="1"/>
  <c r="R36" i="1"/>
  <c r="X36" i="1" s="1"/>
  <c r="Y36" i="1" s="1"/>
  <c r="Z36" i="1" s="1"/>
  <c r="R41" i="1"/>
  <c r="X41" i="1" s="1"/>
  <c r="Y41" i="1" s="1"/>
  <c r="Z41" i="1" s="1"/>
  <c r="AA41" i="1" s="1"/>
  <c r="AA20" i="1"/>
  <c r="X35" i="1"/>
  <c r="Y35" i="1" s="1"/>
  <c r="Z35" i="1" s="1"/>
  <c r="W52" i="1"/>
  <c r="AA19" i="1"/>
  <c r="P32" i="1"/>
  <c r="AA32" i="1" s="1"/>
  <c r="P12" i="1"/>
  <c r="AA12" i="1" s="1"/>
  <c r="U15" i="1"/>
  <c r="U27" i="1"/>
  <c r="X27" i="1" s="1"/>
  <c r="Y27" i="1" s="1"/>
  <c r="Z27" i="1" s="1"/>
  <c r="AA30" i="1"/>
  <c r="P34" i="1"/>
  <c r="AA34" i="1" s="1"/>
  <c r="U51" i="1"/>
  <c r="X51" i="1" s="1"/>
  <c r="Y51" i="1" s="1"/>
  <c r="Z51" i="1" s="1"/>
  <c r="AA54" i="1"/>
  <c r="T5" i="1"/>
  <c r="T6" i="1"/>
  <c r="V6" i="1"/>
  <c r="N6" i="1"/>
  <c r="O6" i="1" s="1"/>
  <c r="W6" i="1" s="1"/>
  <c r="M6" i="1"/>
  <c r="L6" i="1"/>
  <c r="K6" i="1"/>
  <c r="U6" i="1" s="1"/>
  <c r="J6" i="1"/>
  <c r="I6" i="1"/>
  <c r="H6" i="1"/>
  <c r="Q6" i="1" s="1"/>
  <c r="G6" i="1"/>
  <c r="F6" i="1"/>
  <c r="E6" i="1"/>
  <c r="D6" i="1"/>
  <c r="C6" i="1"/>
  <c r="B6" i="1"/>
  <c r="V5" i="1"/>
  <c r="V3" i="1" s="1"/>
  <c r="N5" i="1"/>
  <c r="O5" i="1" s="1"/>
  <c r="W5" i="1" s="1"/>
  <c r="M5" i="1"/>
  <c r="L5" i="1"/>
  <c r="K5" i="1"/>
  <c r="R5" i="1" s="1"/>
  <c r="J5" i="1"/>
  <c r="I5" i="1"/>
  <c r="H5" i="1"/>
  <c r="Q5" i="1" s="1"/>
  <c r="Q3" i="1" s="1"/>
  <c r="G5" i="1"/>
  <c r="F5" i="1"/>
  <c r="E5" i="1"/>
  <c r="D5" i="1"/>
  <c r="C5" i="1"/>
  <c r="AA16" i="1" l="1"/>
  <c r="AA13" i="1"/>
  <c r="AA49" i="1"/>
  <c r="AA9" i="1"/>
  <c r="AA37" i="1"/>
  <c r="AA56" i="1"/>
  <c r="AA46" i="1"/>
  <c r="AA51" i="1"/>
  <c r="AA21" i="1"/>
  <c r="AA27" i="1"/>
  <c r="W23" i="1"/>
  <c r="X23" i="1" s="1"/>
  <c r="Y23" i="1" s="1"/>
  <c r="Z23" i="1" s="1"/>
  <c r="P23" i="1"/>
  <c r="X14" i="1"/>
  <c r="Y14" i="1" s="1"/>
  <c r="Z14" i="1" s="1"/>
  <c r="AA25" i="1"/>
  <c r="AA14" i="1"/>
  <c r="AA36" i="1"/>
  <c r="AA33" i="1"/>
  <c r="AA38" i="1"/>
  <c r="W47" i="1"/>
  <c r="X47" i="1" s="1"/>
  <c r="Y47" i="1" s="1"/>
  <c r="Z47" i="1" s="1"/>
  <c r="P47" i="1"/>
  <c r="AA45" i="1"/>
  <c r="AA10" i="1"/>
  <c r="W22" i="1"/>
  <c r="X22" i="1" s="1"/>
  <c r="Y22" i="1" s="1"/>
  <c r="Z22" i="1" s="1"/>
  <c r="P22" i="1"/>
  <c r="T3" i="1"/>
  <c r="U5" i="1"/>
  <c r="R6" i="1"/>
  <c r="R3" i="1" s="1"/>
  <c r="X6" i="1"/>
  <c r="P6" i="1"/>
  <c r="P5" i="1"/>
  <c r="P3" i="1" l="1"/>
  <c r="AA23" i="1"/>
  <c r="AA47" i="1"/>
  <c r="AA22" i="1"/>
  <c r="W3" i="1"/>
  <c r="X5" i="1"/>
  <c r="X3" i="1" s="1"/>
  <c r="U3" i="1"/>
  <c r="AA2" i="1"/>
  <c r="Y5" i="1" l="1"/>
  <c r="Y6" i="1"/>
  <c r="Z5" i="1" l="1"/>
  <c r="Y3" i="1"/>
  <c r="Z6" i="1"/>
  <c r="AA5" i="1" l="1"/>
  <c r="Z3" i="1"/>
  <c r="AA6" i="1"/>
  <c r="AA3" i="1" l="1"/>
  <c r="I7" i="20" s="1"/>
  <c r="I10" i="20" s="1"/>
</calcChain>
</file>

<file path=xl/sharedStrings.xml><?xml version="1.0" encoding="utf-8"?>
<sst xmlns="http://schemas.openxmlformats.org/spreadsheetml/2006/main" count="1631" uniqueCount="384">
  <si>
    <t>Settlement AMT (KRW)</t>
    <phoneticPr fontId="7" type="noConversion"/>
  </si>
  <si>
    <t>Copy-Paste</t>
    <phoneticPr fontId="7" type="noConversion"/>
  </si>
  <si>
    <t>No</t>
    <phoneticPr fontId="8" type="noConversion"/>
  </si>
  <si>
    <t>POL</t>
    <phoneticPr fontId="7" type="noConversion"/>
  </si>
  <si>
    <t>ADD DT</t>
    <phoneticPr fontId="8" type="noConversion"/>
  </si>
  <si>
    <t>MBL</t>
    <phoneticPr fontId="8" type="noConversion"/>
  </si>
  <si>
    <t>HBL</t>
    <phoneticPr fontId="8" type="noConversion"/>
  </si>
  <si>
    <t>CNEE Name</t>
    <phoneticPr fontId="8" type="noConversion"/>
  </si>
  <si>
    <t>Clearance Type</t>
    <phoneticPr fontId="8" type="noConversion"/>
  </si>
  <si>
    <t>INVOICE
VALUE</t>
    <phoneticPr fontId="8" type="noConversion"/>
  </si>
  <si>
    <t>Shipper</t>
    <phoneticPr fontId="7" type="noConversion"/>
  </si>
  <si>
    <t>PKG</t>
    <phoneticPr fontId="8" type="noConversion"/>
  </si>
  <si>
    <t>G.WT</t>
    <phoneticPr fontId="8" type="noConversion"/>
  </si>
  <si>
    <t>V.WT</t>
    <phoneticPr fontId="8" type="noConversion"/>
  </si>
  <si>
    <t>C.WT</t>
    <phoneticPr fontId="8" type="noConversion"/>
  </si>
  <si>
    <t>AFT</t>
    <phoneticPr fontId="7" type="noConversion"/>
  </si>
  <si>
    <t>화물 택배
비용
GTS/대신</t>
    <phoneticPr fontId="8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</si>
  <si>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8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</si>
  <si>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</si>
  <si>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</si>
  <si>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</si>
  <si>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</si>
  <si>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</si>
  <si>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</si>
  <si>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</si>
  <si>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</si>
  <si>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</si>
  <si>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</si>
  <si>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</si>
  <si>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</si>
  <si>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</si>
  <si>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</si>
  <si>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</si>
  <si>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</si>
  <si>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</si>
  <si>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</si>
  <si>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</si>
  <si>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</si>
  <si>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</si>
  <si>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</si>
  <si>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</si>
  <si>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7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</si>
  <si>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</si>
  <si>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</si>
  <si>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</si>
  <si>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</si>
  <si>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</si>
  <si>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</si>
  <si>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</si>
  <si>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</si>
  <si>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</si>
  <si>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</si>
  <si>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</si>
  <si>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</si>
  <si>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</si>
  <si>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</si>
  <si>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</si>
  <si>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</si>
  <si>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</si>
  <si>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</si>
  <si>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7" type="noConversion"/>
  </si>
  <si>
    <t>Value</t>
    <phoneticPr fontId="7" type="noConversion"/>
  </si>
  <si>
    <t>일반</t>
    <phoneticPr fontId="7" type="noConversion"/>
  </si>
  <si>
    <t>목록</t>
    <phoneticPr fontId="7" type="noConversion"/>
  </si>
  <si>
    <t>목록취하(허용배제,Manifest-Drop)</t>
    <phoneticPr fontId="7" type="noConversion"/>
  </si>
  <si>
    <t>사업자</t>
    <phoneticPr fontId="7" type="noConversion"/>
  </si>
  <si>
    <t>**** 2021.12 입항분부터 청구</t>
    <phoneticPr fontId="7" type="noConversion"/>
  </si>
  <si>
    <t>상품가격/구간</t>
    <phoneticPr fontId="7" type="noConversion"/>
  </si>
  <si>
    <t>관우회 창고 비용 (HAWB)</t>
    <phoneticPr fontId="7" type="noConversion"/>
  </si>
  <si>
    <t>비고</t>
    <phoneticPr fontId="7" type="noConversion"/>
  </si>
  <si>
    <t>TV만 적용</t>
    <phoneticPr fontId="7" type="noConversion"/>
  </si>
  <si>
    <t>TV + 고가 화물 모두 적용</t>
    <phoneticPr fontId="7" type="noConversion"/>
  </si>
  <si>
    <t>Lastmile charge</t>
    <phoneticPr fontId="7" type="noConversion"/>
  </si>
  <si>
    <t>금액</t>
    <phoneticPr fontId="7" type="noConversion"/>
  </si>
  <si>
    <t>Dest</t>
    <phoneticPr fontId="7" type="noConversion"/>
  </si>
  <si>
    <t>Base AFT</t>
    <phoneticPr fontId="7" type="noConversion"/>
  </si>
  <si>
    <t>Kg</t>
    <phoneticPr fontId="7" type="noConversion"/>
  </si>
  <si>
    <t>Add AFT</t>
    <phoneticPr fontId="7" type="noConversion"/>
  </si>
  <si>
    <t>3PL</t>
    <phoneticPr fontId="7" type="noConversion"/>
  </si>
  <si>
    <t>날짜</t>
    <phoneticPr fontId="24" type="noConversion"/>
  </si>
  <si>
    <t>변경사항</t>
    <phoneticPr fontId="24" type="noConversion"/>
  </si>
  <si>
    <r>
      <rPr>
        <b/>
        <sz val="10"/>
        <rFont val="맑은 고딕"/>
        <family val="3"/>
        <charset val="129"/>
      </rPr>
      <t>제주도 비용</t>
    </r>
    <r>
      <rPr>
        <b/>
        <sz val="10"/>
        <rFont val="Calibri"/>
        <family val="3"/>
        <charset val="129"/>
      </rPr>
      <t xml:space="preserve">
KRW 3,000</t>
    </r>
    <phoneticPr fontId="7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</si>
  <si>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8" type="noConversion"/>
  </si>
  <si>
    <t>NRT</t>
    <phoneticPr fontId="7" type="noConversion"/>
  </si>
  <si>
    <r>
      <rPr>
        <b/>
        <sz val="10"/>
        <rFont val="Calibri"/>
        <family val="3"/>
      </rPr>
      <t xml:space="preserve">ETC </t>
    </r>
    <r>
      <rPr>
        <b/>
        <sz val="10"/>
        <rFont val="맑은 고딕"/>
        <family val="3"/>
        <charset val="129"/>
      </rPr>
      <t>비용
JPY 환산</t>
    </r>
    <phoneticPr fontId="7" type="noConversion"/>
  </si>
  <si>
    <r>
      <t xml:space="preserve">ETC 비용
</t>
    </r>
    <r>
      <rPr>
        <b/>
        <sz val="10"/>
        <rFont val="맑은 고딕"/>
        <family val="3"/>
        <charset val="129"/>
      </rPr>
      <t>합계</t>
    </r>
    <phoneticPr fontId="7" type="noConversion"/>
  </si>
  <si>
    <t>Total
(AFT + ETC</t>
    <phoneticPr fontId="8" type="noConversion"/>
  </si>
  <si>
    <t>일반통관
개인 미청구
사업자 KRW 10,000</t>
    <phoneticPr fontId="7" type="noConversion"/>
  </si>
  <si>
    <t>NRT</t>
  </si>
  <si>
    <t>LX PANTOS JAPAN INC.</t>
  </si>
  <si>
    <t>TO</t>
    <phoneticPr fontId="39" type="noConversion"/>
  </si>
  <si>
    <t>FROM</t>
    <phoneticPr fontId="39" type="noConversion"/>
  </si>
  <si>
    <t>LX PANTOS</t>
    <phoneticPr fontId="39" type="noConversion"/>
  </si>
  <si>
    <t>DESC.</t>
    <phoneticPr fontId="39" type="noConversion"/>
  </si>
  <si>
    <t>Quantity</t>
    <phoneticPr fontId="39" type="noConversion"/>
  </si>
  <si>
    <t>Weight</t>
    <phoneticPr fontId="39" type="noConversion"/>
  </si>
  <si>
    <t>Rate</t>
    <phoneticPr fontId="39" type="noConversion"/>
  </si>
  <si>
    <t>TOTAL</t>
    <phoneticPr fontId="39" type="noConversion"/>
  </si>
  <si>
    <t>TOTAL(JPY)</t>
    <phoneticPr fontId="39" type="noConversion"/>
  </si>
  <si>
    <t>MDM</t>
    <phoneticPr fontId="39" type="noConversion"/>
  </si>
  <si>
    <t>우체국송장 발송 비용</t>
    <phoneticPr fontId="7" type="noConversion"/>
  </si>
  <si>
    <t>우체국송장 세금</t>
    <phoneticPr fontId="7" type="noConversion"/>
  </si>
  <si>
    <t>우체국송장  0 박스</t>
    <phoneticPr fontId="39" type="noConversion"/>
  </si>
  <si>
    <t>C.WT
(Ceiling)</t>
    <phoneticPr fontId="8" type="noConversion"/>
  </si>
  <si>
    <t>환율</t>
    <phoneticPr fontId="7" type="noConversion"/>
  </si>
  <si>
    <t>JP (Pavilion Corp)</t>
    <phoneticPr fontId="39" type="noConversion"/>
  </si>
  <si>
    <t>PAVILION</t>
  </si>
  <si>
    <t xml:space="preserve">- Overweight
 . 2.1-5KG : KRW 550
  . 5-10KG : KRW 1,200
  . 10-20KG : KRW 4,500
  . 20-25KG : KRW 11,000
  . 25-30KG : KRW 15,000  </t>
    <phoneticPr fontId="8" type="noConversion"/>
  </si>
  <si>
    <t>JPY 150</t>
    <phoneticPr fontId="7" type="noConversion"/>
  </si>
  <si>
    <t>Pavilion Corp</t>
    <phoneticPr fontId="39" type="noConversion"/>
  </si>
  <si>
    <t>우체국</t>
  </si>
  <si>
    <t>택배사</t>
    <phoneticPr fontId="7" type="noConversion"/>
  </si>
  <si>
    <t>2253603</t>
  </si>
  <si>
    <t>PAVILION CORPRATION 2</t>
  </si>
  <si>
    <r>
      <t>중량화물</t>
    </r>
    <r>
      <rPr>
        <b/>
        <sz val="10"/>
        <rFont val="맑은 고딕"/>
        <family val="3"/>
        <charset val="129"/>
      </rPr>
      <t xml:space="preserve"> 비용
*30kg 초과건</t>
    </r>
    <phoneticPr fontId="7" type="noConversion"/>
  </si>
  <si>
    <t>JPY 710</t>
    <phoneticPr fontId="7" type="noConversion"/>
  </si>
  <si>
    <t>710+(O5-0.5)/0.5*150</t>
    <phoneticPr fontId="7" type="noConversion"/>
  </si>
  <si>
    <t>25.01</t>
    <phoneticPr fontId="7" type="noConversion"/>
  </si>
  <si>
    <t>기본운임 인상(700엔 -&gt; 710엔), 제주도 비용 청구, 중량화물 비용 청구</t>
    <phoneticPr fontId="7" type="noConversion"/>
  </si>
  <si>
    <t>RS706</t>
  </si>
  <si>
    <t>AIR SEOUL</t>
  </si>
  <si>
    <t>오윤재</t>
  </si>
  <si>
    <t>01051509025</t>
  </si>
  <si>
    <t>이양준</t>
  </si>
  <si>
    <t>01080726403</t>
  </si>
  <si>
    <t>구재진</t>
  </si>
  <si>
    <t>01024142106</t>
  </si>
  <si>
    <t>유상우</t>
  </si>
  <si>
    <t>01097068344</t>
  </si>
  <si>
    <t>박진수</t>
  </si>
  <si>
    <t>01047441392</t>
  </si>
  <si>
    <t>RS702</t>
  </si>
  <si>
    <t>RS704</t>
  </si>
  <si>
    <t>48096</t>
  </si>
  <si>
    <t>최한별</t>
  </si>
  <si>
    <t>01063104189</t>
  </si>
  <si>
    <t>05224</t>
  </si>
  <si>
    <r>
      <t>Pavilion Corp</t>
    </r>
    <r>
      <rPr>
        <b/>
        <sz val="9"/>
        <color theme="1"/>
        <rFont val="맑은 고딕"/>
        <family val="3"/>
        <charset val="129"/>
        <scheme val="major"/>
      </rPr>
      <t xml:space="preserve"> </t>
    </r>
    <r>
      <rPr>
        <b/>
        <sz val="11"/>
        <color theme="1"/>
        <rFont val="맑은 고딕"/>
        <family val="3"/>
        <charset val="129"/>
        <scheme val="major"/>
      </rPr>
      <t xml:space="preserve"> /</t>
    </r>
    <r>
      <rPr>
        <b/>
        <sz val="11"/>
        <color indexed="63"/>
        <rFont val="맑은 고딕"/>
        <family val="3"/>
        <charset val="129"/>
      </rPr>
      <t xml:space="preserve"> 2025.09</t>
    </r>
    <phoneticPr fontId="39" type="noConversion"/>
  </si>
  <si>
    <t>2025-09-05</t>
  </si>
  <si>
    <t>82020038060</t>
  </si>
  <si>
    <t>PJP250140139</t>
  </si>
  <si>
    <t>조원석</t>
  </si>
  <si>
    <t>01031885360</t>
  </si>
  <si>
    <t>41593</t>
  </si>
  <si>
    <t>6094373015325</t>
  </si>
  <si>
    <t>197318</t>
  </si>
  <si>
    <t>PJP250140141</t>
  </si>
  <si>
    <t>김동욱</t>
  </si>
  <si>
    <t>01065856866</t>
  </si>
  <si>
    <t>41430</t>
  </si>
  <si>
    <t>6094373015327</t>
  </si>
  <si>
    <t>#4685</t>
  </si>
  <si>
    <t>PJP250140140</t>
  </si>
  <si>
    <t>윤현경</t>
  </si>
  <si>
    <t>01091302479</t>
  </si>
  <si>
    <t>03936</t>
  </si>
  <si>
    <t>6094373015326</t>
  </si>
  <si>
    <t>#4417</t>
  </si>
  <si>
    <t>2025-09-09</t>
  </si>
  <si>
    <t>82020038082</t>
  </si>
  <si>
    <t>PJP250140142</t>
  </si>
  <si>
    <t>6094373015328</t>
  </si>
  <si>
    <t>#46851</t>
  </si>
  <si>
    <t>2025-09-10</t>
  </si>
  <si>
    <t>82020038093</t>
  </si>
  <si>
    <t>PJP250142964</t>
  </si>
  <si>
    <t>천세민</t>
  </si>
  <si>
    <t>01097211316</t>
  </si>
  <si>
    <t>06607</t>
  </si>
  <si>
    <t>6094373021136</t>
  </si>
  <si>
    <t>#3954</t>
  </si>
  <si>
    <t>PJP250142965</t>
  </si>
  <si>
    <t>박종현</t>
  </si>
  <si>
    <t>01098661517</t>
  </si>
  <si>
    <t>22019</t>
  </si>
  <si>
    <t>6094373021137</t>
  </si>
  <si>
    <t>#4693</t>
  </si>
  <si>
    <t>2025-09-13</t>
  </si>
  <si>
    <t>82020038126</t>
  </si>
  <si>
    <t>PJP250144150</t>
  </si>
  <si>
    <t>정승환</t>
  </si>
  <si>
    <t>01062087107</t>
  </si>
  <si>
    <t>04354</t>
  </si>
  <si>
    <t>6094373023395</t>
  </si>
  <si>
    <t>200704</t>
  </si>
  <si>
    <t>PJP250144153</t>
  </si>
  <si>
    <t>이형석</t>
  </si>
  <si>
    <t>01087675730</t>
  </si>
  <si>
    <t>13459</t>
  </si>
  <si>
    <t>6094373023398</t>
  </si>
  <si>
    <t>#4588</t>
  </si>
  <si>
    <t>PJP250144152</t>
  </si>
  <si>
    <t>서국한</t>
  </si>
  <si>
    <t>01093741302</t>
  </si>
  <si>
    <t>51484</t>
  </si>
  <si>
    <t>6094373023397</t>
  </si>
  <si>
    <t>203383</t>
  </si>
  <si>
    <t>PJP250144151</t>
  </si>
  <si>
    <t>이현욱</t>
  </si>
  <si>
    <t>01054662803</t>
  </si>
  <si>
    <t>46765</t>
  </si>
  <si>
    <t>6094373023396</t>
  </si>
  <si>
    <t>202074</t>
  </si>
  <si>
    <t>PJP250144155</t>
  </si>
  <si>
    <t>6094373023400</t>
  </si>
  <si>
    <t>#45883</t>
  </si>
  <si>
    <t>2025-09-17</t>
  </si>
  <si>
    <t>82020038130</t>
  </si>
  <si>
    <t>PJP250146141</t>
  </si>
  <si>
    <t>6094373028054</t>
  </si>
  <si>
    <t>#9144</t>
  </si>
  <si>
    <t>PJP250146086</t>
  </si>
  <si>
    <t>6094373028050</t>
  </si>
  <si>
    <t>206736</t>
  </si>
  <si>
    <t>PJP250146089</t>
  </si>
  <si>
    <t>임태빈</t>
  </si>
  <si>
    <t>01063557845</t>
  </si>
  <si>
    <t>05507</t>
  </si>
  <si>
    <t>6094373028053</t>
  </si>
  <si>
    <t>#4055</t>
  </si>
  <si>
    <t>PJP250146088</t>
  </si>
  <si>
    <t>김대환</t>
  </si>
  <si>
    <t>01031139182</t>
  </si>
  <si>
    <t>37836</t>
  </si>
  <si>
    <t>6094373028052</t>
  </si>
  <si>
    <t>#4755</t>
  </si>
  <si>
    <t>PJP250146087</t>
  </si>
  <si>
    <t>김성균</t>
  </si>
  <si>
    <t>01043138022</t>
  </si>
  <si>
    <t>41063</t>
  </si>
  <si>
    <t>6094373028051</t>
  </si>
  <si>
    <t>#4498</t>
  </si>
  <si>
    <t>PJP250144154</t>
  </si>
  <si>
    <t>6094373023399</t>
  </si>
  <si>
    <t>#45882</t>
  </si>
  <si>
    <t>2025-09-18</t>
  </si>
  <si>
    <t>82020038141</t>
  </si>
  <si>
    <t>PJP250147035</t>
  </si>
  <si>
    <t>6094373029273</t>
  </si>
  <si>
    <t>#4107</t>
  </si>
  <si>
    <t>PJP250147030</t>
  </si>
  <si>
    <t>6094373029268</t>
  </si>
  <si>
    <t>#4501</t>
  </si>
  <si>
    <t>PJP250147033</t>
  </si>
  <si>
    <t>임정근</t>
  </si>
  <si>
    <t>01091535280</t>
  </si>
  <si>
    <t>06095</t>
  </si>
  <si>
    <t>6094373029272</t>
  </si>
  <si>
    <t>#47881</t>
  </si>
  <si>
    <t>PJP250147032</t>
  </si>
  <si>
    <t>6094373029271</t>
  </si>
  <si>
    <t>#4788</t>
  </si>
  <si>
    <t>PJP250147037</t>
  </si>
  <si>
    <t>6094373029274</t>
  </si>
  <si>
    <t>#47371</t>
  </si>
  <si>
    <t>2025-09-19</t>
  </si>
  <si>
    <t>82020038152</t>
  </si>
  <si>
    <t>PJP250147755</t>
  </si>
  <si>
    <t>김지섭</t>
  </si>
  <si>
    <t>01074237570</t>
  </si>
  <si>
    <t>41917</t>
  </si>
  <si>
    <t>6094373030496</t>
  </si>
  <si>
    <t>#4428</t>
  </si>
  <si>
    <t>PJP250147754</t>
  </si>
  <si>
    <t>6094373030495</t>
  </si>
  <si>
    <t>#47372</t>
  </si>
  <si>
    <t>2025-09-20</t>
  </si>
  <si>
    <t>82020038163</t>
  </si>
  <si>
    <t>PJP250148438</t>
  </si>
  <si>
    <t>이재웅</t>
  </si>
  <si>
    <t>01089851120</t>
  </si>
  <si>
    <t>06157</t>
  </si>
  <si>
    <t>6094373032803</t>
  </si>
  <si>
    <t>#4691</t>
  </si>
  <si>
    <t>ASIANA AIRLINES</t>
  </si>
  <si>
    <t>PJP250148440</t>
  </si>
  <si>
    <t>6094373032805</t>
  </si>
  <si>
    <t>#44281</t>
  </si>
  <si>
    <t>PJP250148439</t>
  </si>
  <si>
    <t>6094373032804</t>
  </si>
  <si>
    <t>#47373</t>
  </si>
  <si>
    <t>PJP250147753</t>
  </si>
  <si>
    <t>6094373030494</t>
  </si>
  <si>
    <t>#4514</t>
  </si>
  <si>
    <t>2025-09-23</t>
  </si>
  <si>
    <t>82020038174</t>
  </si>
  <si>
    <t>PJP250149421</t>
  </si>
  <si>
    <t>6094373033930</t>
  </si>
  <si>
    <t>#4694</t>
  </si>
  <si>
    <t>PJP250149423</t>
  </si>
  <si>
    <t>노창준</t>
  </si>
  <si>
    <t>01071052503</t>
  </si>
  <si>
    <t>13528</t>
  </si>
  <si>
    <t>6094373033932</t>
  </si>
  <si>
    <t>#3798</t>
  </si>
  <si>
    <t>PJP250149424</t>
  </si>
  <si>
    <t>6094373033933</t>
  </si>
  <si>
    <t>#3893</t>
  </si>
  <si>
    <t>PJP250149425</t>
  </si>
  <si>
    <t>6094373033934</t>
  </si>
  <si>
    <t>#4059</t>
  </si>
  <si>
    <t>PJP250149426</t>
  </si>
  <si>
    <t>12284</t>
  </si>
  <si>
    <t>6094373033935</t>
  </si>
  <si>
    <t>#3932</t>
  </si>
  <si>
    <t>PJP250149427</t>
  </si>
  <si>
    <t>6094373033936</t>
  </si>
  <si>
    <t>#4684</t>
  </si>
  <si>
    <t>PJP250149428</t>
  </si>
  <si>
    <t>6094373033937</t>
  </si>
  <si>
    <t>#4720</t>
  </si>
  <si>
    <t>PJP250149422</t>
  </si>
  <si>
    <t>6094373033931</t>
  </si>
  <si>
    <t>#44282</t>
  </si>
  <si>
    <t>2025-09-25</t>
  </si>
  <si>
    <t>82020038185</t>
  </si>
  <si>
    <t>PJP250150676</t>
  </si>
  <si>
    <t>이승준</t>
  </si>
  <si>
    <t>01050547815</t>
  </si>
  <si>
    <t>10059</t>
  </si>
  <si>
    <t>6094373037611</t>
  </si>
  <si>
    <t>#488512</t>
  </si>
  <si>
    <t>PJP250150663</t>
  </si>
  <si>
    <t>6094373037504</t>
  </si>
  <si>
    <t>#3804</t>
  </si>
  <si>
    <t>PJP250150664</t>
  </si>
  <si>
    <t>6094373037505</t>
  </si>
  <si>
    <t>#3898</t>
  </si>
  <si>
    <t>PJP250150665</t>
  </si>
  <si>
    <t>서상덕</t>
  </si>
  <si>
    <t>01041114797</t>
  </si>
  <si>
    <t>42688</t>
  </si>
  <si>
    <t>6094373037506</t>
  </si>
  <si>
    <t>#4180</t>
  </si>
  <si>
    <t>PJP250150666</t>
  </si>
  <si>
    <t>6094373037507</t>
  </si>
  <si>
    <t>#4152</t>
  </si>
  <si>
    <t>PJP250150667</t>
  </si>
  <si>
    <t>6094373037508</t>
  </si>
  <si>
    <t>#4781</t>
  </si>
  <si>
    <t>PJP250150668</t>
  </si>
  <si>
    <t>6094373037509</t>
  </si>
  <si>
    <t>#4851</t>
  </si>
  <si>
    <t>PJP250150669</t>
  </si>
  <si>
    <t>6094373037510</t>
  </si>
  <si>
    <t>#4875</t>
  </si>
  <si>
    <t>PJP250150670</t>
  </si>
  <si>
    <t>김영목</t>
  </si>
  <si>
    <t>01052655356</t>
  </si>
  <si>
    <t>16809</t>
  </si>
  <si>
    <t>6094373037511</t>
  </si>
  <si>
    <t>#4592</t>
  </si>
  <si>
    <t>PJP250150675</t>
  </si>
  <si>
    <t>07527</t>
  </si>
  <si>
    <t>6094373037610</t>
  </si>
  <si>
    <t>#4885</t>
  </si>
  <si>
    <t>PJP250150662</t>
  </si>
  <si>
    <t>남윤호</t>
  </si>
  <si>
    <t>01093430361</t>
  </si>
  <si>
    <t>28221</t>
  </si>
  <si>
    <t>6094373037503</t>
  </si>
  <si>
    <t>212500</t>
  </si>
  <si>
    <t>2025-09-30</t>
  </si>
  <si>
    <t>82020038211</t>
  </si>
  <si>
    <t>PJP250153002</t>
  </si>
  <si>
    <t>6094373043273</t>
  </si>
  <si>
    <t>#45921</t>
  </si>
  <si>
    <t>PJP250153003</t>
  </si>
  <si>
    <t>08826</t>
  </si>
  <si>
    <t>6094373043274</t>
  </si>
  <si>
    <t>#4903</t>
  </si>
  <si>
    <t>PJP250153085</t>
  </si>
  <si>
    <t>6094373043330</t>
  </si>
  <si>
    <t>420154</t>
  </si>
  <si>
    <t>PJP250153084</t>
  </si>
  <si>
    <t>6094373043329</t>
  </si>
  <si>
    <t>315481</t>
  </si>
  <si>
    <t>PJP250153004</t>
  </si>
  <si>
    <t>박성국</t>
  </si>
  <si>
    <t>01046468224</t>
  </si>
  <si>
    <t>02255</t>
  </si>
  <si>
    <t>6094373043275</t>
  </si>
  <si>
    <t>#3972</t>
  </si>
  <si>
    <t>HOLD REASON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</si>
</sst>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&quot;₩&quot;#,##0_);[Red]\(&quot;₩&quot;#,##0\)"/>
    <numFmt numFmtId="179" formatCode="0.00_);[Red]\(0.00\)"/>
    <numFmt numFmtId="180" formatCode="_-[$₩-412]* #,##0.00_-;\-[$₩-412]* #,##0.00_-;_-[$₩-412]* &quot;-&quot;??_-;_-@_-"/>
    <numFmt numFmtId="181" formatCode="_-[$¥-411]* #,##0.00_-;\-[$¥-411]* #,##0.00_-;_-[$¥-411]* &quot;-&quot;??_-;_-@_-"/>
    <numFmt numFmtId="182" formatCode="0_ "/>
    <numFmt numFmtId="183" formatCode="#,##0.0_ "/>
    <numFmt numFmtId="184" formatCode="[$¥-411]#,##0.00_);[Red]\([$¥-411]#,##0.00\)"/>
    <numFmt numFmtId="185" formatCode="[$¥-411]#,##0_);[Red]\([$¥-411]#,##0\)"/>
    <numFmt numFmtId="186" formatCode="_-* #,##0.00_-;\-* #,##0.00_-;_-* &quot;-&quot;_-;_-@_-"/>
    <numFmt numFmtId="187" formatCode="0.0"/>
    <numFmt numFmtId="188" formatCode="_-[$¥-411]* #,##0_-;\-[$¥-411]* #,##0_-;_-[$¥-411]* &quot;-&quot;??_-;_-@_-"/>
  </numFmts>
  <fonts count="48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b/>
      <sz val="11"/>
      <color rgb="FF0070C0"/>
      <name val="Calibri"/>
      <family val="2"/>
    </font>
  </fonts>
  <fills count="11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2" borderId="0"/>
    <xf numFmtId="42" fontId="8" fillId="2" borderId="0" applyFont="0" applyFill="0" applyBorder="0" applyAlignment="0" applyProtection="0"/>
    <xf numFmtId="41" fontId="8" fillId="2" borderId="0" applyFont="0" applyFill="0" applyBorder="0" applyAlignment="0" applyProtection="0">
      <alignment vertical="center"/>
    </xf>
    <xf numFmtId="0" fontId="11" fillId="2" borderId="0">
      <alignment vertical="center"/>
    </xf>
    <xf numFmtId="41" fontId="11" fillId="2" borderId="0" applyFont="0" applyFill="0" applyBorder="0" applyAlignment="0" applyProtection="0">
      <alignment vertical="center"/>
    </xf>
    <xf numFmtId="0" fontId="3" fillId="2" borderId="0">
      <alignment vertical="center"/>
    </xf>
    <xf numFmtId="0" fontId="13" fillId="2" borderId="0"/>
    <xf numFmtId="0" fontId="8" fillId="2" borderId="0"/>
    <xf numFmtId="42" fontId="8" fillId="2" borderId="0" applyFont="0" applyFill="0" applyBorder="0" applyAlignment="0" applyProtection="0"/>
    <xf numFmtId="41" fontId="8" fillId="2" borderId="0">
      <alignment vertical="top"/>
    </xf>
    <xf numFmtId="0" fontId="14" fillId="2" borderId="0" applyNumberFormat="0" applyFill="0" applyBorder="0" applyAlignment="0" applyProtection="0"/>
    <xf numFmtId="9" fontId="8" fillId="2" borderId="0" applyFont="0" applyFill="0" applyBorder="0" applyAlignment="0" applyProtection="0">
      <alignment vertical="center"/>
    </xf>
    <xf numFmtId="0" fontId="8" fillId="2" borderId="0"/>
    <xf numFmtId="0" fontId="6" fillId="2" borderId="0"/>
    <xf numFmtId="0" fontId="8" fillId="2" borderId="0"/>
    <xf numFmtId="0" fontId="2" fillId="2" borderId="0">
      <alignment vertical="center"/>
    </xf>
    <xf numFmtId="42" fontId="2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" fillId="2" borderId="0">
      <alignment vertical="center"/>
    </xf>
  </cellStyleXfs>
  <cellXfs count="129">
    <xf numFmtId="0" fontId="0" fillId="0" borderId="0" xfId="0">
      <alignment vertical="center"/>
    </xf>
    <xf numFmtId="0" fontId="5" fillId="0" borderId="0" xfId="0" applyFont="1" applyAlignment="1"/>
    <xf numFmtId="176" fontId="5" fillId="0" borderId="16" xfId="0" applyNumberFormat="1" applyFont="1" applyBorder="1" applyAlignment="1"/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applyFont="1">
      <alignment vertical="center"/>
    </xf>
    <xf numFmtId="3" fontId="5" fillId="0" borderId="0" xfId="0" applyNumberFormat="1" applyFont="1" applyAlignment="1"/>
    <xf numFmtId="4" fontId="5" fillId="0" borderId="0" xfId="0" applyNumberFormat="1" applyFont="1" applyAlignment="1"/>
    <xf numFmtId="41" fontId="9" fillId="0" borderId="0" xfId="1" applyFont="1">
      <alignment vertical="center"/>
    </xf>
    <xf numFmtId="178" fontId="9" fillId="0" borderId="16" xfId="1" applyNumberFormat="1" applyFont="1" applyBorder="1">
      <alignment vertical="center"/>
    </xf>
    <xf numFmtId="177" fontId="15" fillId="5" borderId="12" xfId="2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5" fillId="7" borderId="0" xfId="0" applyFont="1" applyFill="1" applyAlignment="1"/>
    <xf numFmtId="0" fontId="15" fillId="3" borderId="0" xfId="0" applyFont="1" applyFill="1" applyAlignment="1"/>
    <xf numFmtId="176" fontId="15" fillId="7" borderId="0" xfId="0" applyNumberFormat="1" applyFont="1" applyFill="1" applyAlignment="1"/>
    <xf numFmtId="177" fontId="19" fillId="5" borderId="12" xfId="2" applyNumberFormat="1" applyFont="1" applyFill="1" applyBorder="1" applyAlignment="1">
      <alignment horizontal="center" vertical="center" wrapText="1"/>
    </xf>
    <xf numFmtId="178" fontId="21" fillId="3" borderId="1" xfId="1" applyNumberFormat="1" applyFont="1" applyFill="1" applyBorder="1">
      <alignment vertical="center"/>
    </xf>
    <xf numFmtId="179" fontId="5" fillId="0" borderId="16" xfId="0" applyNumberFormat="1" applyFont="1" applyBorder="1" applyAlignment="1"/>
    <xf numFmtId="49" fontId="12" fillId="2" borderId="1" xfId="0" applyNumberFormat="1" applyFont="1" applyFill="1" applyBorder="1" applyAlignment="1">
      <alignment horizontal="center" vertical="center"/>
    </xf>
    <xf numFmtId="178" fontId="9" fillId="0" borderId="21" xfId="1" applyNumberFormat="1" applyFont="1" applyBorder="1">
      <alignment vertical="center"/>
    </xf>
    <xf numFmtId="41" fontId="12" fillId="2" borderId="1" xfId="1" applyFont="1" applyFill="1" applyBorder="1" applyAlignment="1">
      <alignment horizontal="center" vertical="center"/>
    </xf>
    <xf numFmtId="0" fontId="26" fillId="4" borderId="0" xfId="20" applyFont="1" applyFill="1" applyAlignment="1">
      <alignment horizontal="center" vertical="center"/>
    </xf>
    <xf numFmtId="0" fontId="27" fillId="2" borderId="0" xfId="20" applyFont="1">
      <alignment vertical="center"/>
    </xf>
    <xf numFmtId="14" fontId="26" fillId="2" borderId="0" xfId="20" applyNumberFormat="1" applyFont="1" applyAlignment="1">
      <alignment horizontal="center" vertical="center"/>
    </xf>
    <xf numFmtId="0" fontId="27" fillId="2" borderId="0" xfId="20" applyFont="1" applyAlignment="1">
      <alignment vertical="center" wrapText="1"/>
    </xf>
    <xf numFmtId="14" fontId="25" fillId="2" borderId="0" xfId="20" applyNumberFormat="1" applyFont="1" applyAlignment="1">
      <alignment horizontal="center" vertical="center"/>
    </xf>
    <xf numFmtId="0" fontId="25" fillId="2" borderId="0" xfId="20" applyFont="1" applyAlignment="1">
      <alignment vertical="center" wrapText="1"/>
    </xf>
    <xf numFmtId="14" fontId="29" fillId="2" borderId="0" xfId="20" applyNumberFormat="1" applyFont="1" applyAlignment="1">
      <alignment horizontal="center" vertical="center"/>
    </xf>
    <xf numFmtId="0" fontId="29" fillId="2" borderId="0" xfId="20" applyFont="1" applyAlignment="1">
      <alignment vertical="center" wrapText="1"/>
    </xf>
    <xf numFmtId="14" fontId="27" fillId="2" borderId="0" xfId="20" applyNumberFormat="1" applyFont="1" applyAlignment="1">
      <alignment horizontal="center" vertical="center"/>
    </xf>
    <xf numFmtId="0" fontId="27" fillId="2" borderId="0" xfId="20" applyFont="1" applyAlignment="1">
      <alignment horizontal="center" vertical="center"/>
    </xf>
    <xf numFmtId="180" fontId="12" fillId="2" borderId="1" xfId="2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8" fillId="2" borderId="0" xfId="20" applyFont="1" applyAlignment="1">
      <alignment horizontal="center" vertical="center" wrapText="1"/>
    </xf>
    <xf numFmtId="0" fontId="32" fillId="0" borderId="0" xfId="0" applyFont="1">
      <alignment vertical="center"/>
    </xf>
    <xf numFmtId="0" fontId="32" fillId="0" borderId="9" xfId="0" applyFont="1" applyBorder="1" applyAlignment="1">
      <alignment horizontal="left" vertical="center"/>
    </xf>
    <xf numFmtId="0" fontId="32" fillId="0" borderId="10" xfId="0" applyFont="1" applyBorder="1">
      <alignment vertical="center"/>
    </xf>
    <xf numFmtId="0" fontId="32" fillId="0" borderId="11" xfId="0" applyFont="1" applyBorder="1">
      <alignment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>
      <alignment vertical="center"/>
    </xf>
    <xf numFmtId="0" fontId="32" fillId="0" borderId="4" xfId="0" applyFont="1" applyBorder="1">
      <alignment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>
      <alignment vertical="center"/>
    </xf>
    <xf numFmtId="0" fontId="32" fillId="0" borderId="7" xfId="0" applyFont="1" applyBorder="1">
      <alignment vertical="center"/>
    </xf>
    <xf numFmtId="0" fontId="32" fillId="2" borderId="22" xfId="0" applyFont="1" applyFill="1" applyBorder="1" applyAlignment="1">
      <alignment horizontal="left" vertical="center"/>
    </xf>
    <xf numFmtId="0" fontId="32" fillId="2" borderId="24" xfId="0" applyFont="1" applyFill="1" applyBorder="1">
      <alignment vertical="center"/>
    </xf>
    <xf numFmtId="0" fontId="32" fillId="2" borderId="23" xfId="0" applyFont="1" applyFill="1" applyBorder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8" xfId="0" applyFont="1" applyBorder="1">
      <alignment vertical="center"/>
    </xf>
    <xf numFmtId="0" fontId="33" fillId="0" borderId="8" xfId="0" applyFont="1" applyBorder="1" applyAlignment="1">
      <alignment horizontal="right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4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41" fontId="32" fillId="0" borderId="9" xfId="1" applyFont="1" applyBorder="1" applyAlignment="1">
      <alignment horizontal="center" vertical="center"/>
    </xf>
    <xf numFmtId="41" fontId="32" fillId="0" borderId="10" xfId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41" fontId="32" fillId="0" borderId="3" xfId="1" applyFont="1" applyBorder="1" applyAlignment="1">
      <alignment horizontal="center" vertical="center"/>
    </xf>
    <xf numFmtId="41" fontId="32" fillId="0" borderId="2" xfId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41" fontId="32" fillId="0" borderId="5" xfId="1" applyFont="1" applyBorder="1" applyAlignment="1">
      <alignment horizontal="center" vertical="center"/>
    </xf>
    <xf numFmtId="41" fontId="32" fillId="0" borderId="6" xfId="1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1" fontId="32" fillId="0" borderId="11" xfId="1" applyFont="1" applyBorder="1" applyAlignment="1">
      <alignment horizontal="right" vertical="center"/>
    </xf>
    <xf numFmtId="41" fontId="32" fillId="0" borderId="18" xfId="1" applyFont="1" applyBorder="1" applyAlignment="1">
      <alignment horizontal="right" vertical="center"/>
    </xf>
    <xf numFmtId="0" fontId="31" fillId="0" borderId="0" xfId="0" applyFont="1">
      <alignment vertical="center"/>
    </xf>
    <xf numFmtId="0" fontId="32" fillId="0" borderId="0" xfId="0" quotePrefix="1" applyFont="1">
      <alignment vertical="center"/>
    </xf>
    <xf numFmtId="0" fontId="34" fillId="0" borderId="1" xfId="0" applyFont="1" applyBorder="1" applyAlignment="1">
      <alignment horizontal="center" vertical="center"/>
    </xf>
    <xf numFmtId="0" fontId="31" fillId="8" borderId="13" xfId="0" applyFont="1" applyFill="1" applyBorder="1">
      <alignment vertical="center"/>
    </xf>
    <xf numFmtId="0" fontId="31" fillId="8" borderId="14" xfId="0" applyFont="1" applyFill="1" applyBorder="1">
      <alignment vertical="center"/>
    </xf>
    <xf numFmtId="0" fontId="31" fillId="8" borderId="15" xfId="0" applyFont="1" applyFill="1" applyBorder="1">
      <alignment vertical="center"/>
    </xf>
    <xf numFmtId="180" fontId="12" fillId="2" borderId="17" xfId="2" applyNumberFormat="1" applyFont="1" applyFill="1" applyBorder="1" applyAlignment="1">
      <alignment horizontal="left" vertical="center"/>
    </xf>
    <xf numFmtId="49" fontId="23" fillId="8" borderId="12" xfId="0" applyNumberFormat="1" applyFont="1" applyFill="1" applyBorder="1" applyAlignment="1">
      <alignment horizontal="center" vertical="center" wrapText="1"/>
    </xf>
    <xf numFmtId="181" fontId="5" fillId="0" borderId="16" xfId="0" applyNumberFormat="1" applyFont="1" applyBorder="1" applyAlignment="1">
      <alignment horizontal="center"/>
    </xf>
    <xf numFmtId="181" fontId="9" fillId="0" borderId="16" xfId="1" applyNumberFormat="1" applyFont="1" applyBorder="1">
      <alignment vertical="center"/>
    </xf>
    <xf numFmtId="181" fontId="21" fillId="3" borderId="1" xfId="1" applyNumberFormat="1" applyFont="1" applyFill="1" applyBorder="1">
      <alignment vertical="center"/>
    </xf>
    <xf numFmtId="176" fontId="5" fillId="0" borderId="16" xfId="0" applyNumberFormat="1" applyFont="1" applyBorder="1" applyAlignment="1">
      <alignment horizontal="center"/>
    </xf>
    <xf numFmtId="0" fontId="26" fillId="2" borderId="0" xfId="10" applyFont="1" applyAlignment="1">
      <alignment vertical="center"/>
    </xf>
    <xf numFmtId="0" fontId="35" fillId="2" borderId="25" xfId="10" applyFont="1" applyBorder="1" applyAlignment="1">
      <alignment vertical="center"/>
    </xf>
    <xf numFmtId="182" fontId="35" fillId="2" borderId="25" xfId="10" applyNumberFormat="1" applyFont="1" applyBorder="1" applyAlignment="1">
      <alignment horizontal="center" vertical="center"/>
    </xf>
    <xf numFmtId="0" fontId="26" fillId="2" borderId="0" xfId="10" applyFont="1" applyAlignment="1">
      <alignment vertical="top" wrapText="1"/>
    </xf>
    <xf numFmtId="0" fontId="35" fillId="2" borderId="0" xfId="21" applyFont="1">
      <alignment vertical="center"/>
    </xf>
    <xf numFmtId="0" fontId="26" fillId="2" borderId="0" xfId="21" applyFont="1">
      <alignment vertical="center"/>
    </xf>
    <xf numFmtId="0" fontId="42" fillId="4" borderId="1" xfId="21" applyFont="1" applyFill="1" applyBorder="1" applyAlignment="1">
      <alignment horizontal="center" vertical="center" wrapText="1"/>
    </xf>
    <xf numFmtId="0" fontId="43" fillId="2" borderId="0" xfId="21" applyFont="1">
      <alignment vertical="center"/>
    </xf>
    <xf numFmtId="185" fontId="43" fillId="2" borderId="1" xfId="4" applyNumberFormat="1" applyFont="1" applyFill="1" applyBorder="1" applyAlignment="1">
      <alignment horizontal="right" vertical="center"/>
    </xf>
    <xf numFmtId="185" fontId="43" fillId="9" borderId="1" xfId="4" applyNumberFormat="1" applyFont="1" applyFill="1" applyBorder="1" applyAlignment="1">
      <alignment horizontal="right" vertical="center"/>
    </xf>
    <xf numFmtId="185" fontId="42" fillId="4" borderId="1" xfId="21" applyNumberFormat="1" applyFont="1" applyFill="1" applyBorder="1" applyAlignment="1">
      <alignment horizontal="right" vertical="center" wrapText="1"/>
    </xf>
    <xf numFmtId="0" fontId="44" fillId="2" borderId="0" xfId="10" applyFont="1" applyAlignment="1">
      <alignment vertical="center"/>
    </xf>
    <xf numFmtId="0" fontId="44" fillId="2" borderId="0" xfId="21" applyFont="1" applyAlignment="1">
      <alignment horizontal="center" vertical="center"/>
    </xf>
    <xf numFmtId="0" fontId="45" fillId="2" borderId="0" xfId="21" applyFont="1">
      <alignment vertical="center"/>
    </xf>
    <xf numFmtId="0" fontId="27" fillId="2" borderId="0" xfId="21" applyFont="1" applyAlignment="1">
      <alignment horizontal="center" vertical="center"/>
    </xf>
    <xf numFmtId="178" fontId="27" fillId="2" borderId="0" xfId="21" applyNumberFormat="1" applyFont="1" applyAlignment="1">
      <alignment horizontal="center" vertical="center"/>
    </xf>
    <xf numFmtId="0" fontId="26" fillId="2" borderId="0" xfId="10" applyFont="1" applyAlignment="1">
      <alignment horizontal="center" vertical="center"/>
    </xf>
    <xf numFmtId="178" fontId="21" fillId="3" borderId="20" xfId="1" applyNumberFormat="1" applyFont="1" applyFill="1" applyBorder="1" applyAlignment="1">
      <alignment horizontal="center" vertical="center"/>
    </xf>
    <xf numFmtId="186" fontId="32" fillId="0" borderId="3" xfId="1" applyNumberFormat="1" applyFont="1" applyBorder="1" applyAlignment="1">
      <alignment horizontal="center" vertical="center"/>
    </xf>
    <xf numFmtId="186" fontId="32" fillId="0" borderId="5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7" fontId="47" fillId="0" borderId="0" xfId="0" applyNumberFormat="1" applyFont="1" applyAlignment="1">
      <alignment horizontal="center" vertical="center"/>
    </xf>
    <xf numFmtId="188" fontId="9" fillId="0" borderId="16" xfId="1" applyNumberFormat="1" applyFont="1" applyBorder="1">
      <alignment vertical="center"/>
    </xf>
    <xf numFmtId="188" fontId="21" fillId="3" borderId="1" xfId="1" applyNumberFormat="1" applyFont="1" applyFill="1" applyBorder="1">
      <alignment vertical="center"/>
    </xf>
    <xf numFmtId="188" fontId="22" fillId="3" borderId="1" xfId="1" applyNumberFormat="1" applyFont="1" applyFill="1" applyBorder="1">
      <alignment vertical="center"/>
    </xf>
    <xf numFmtId="14" fontId="26" fillId="2" borderId="0" xfId="20" quotePrefix="1" applyNumberFormat="1" applyFont="1" applyAlignment="1">
      <alignment horizontal="center" vertical="center"/>
    </xf>
    <xf numFmtId="177" fontId="15" fillId="10" borderId="12" xfId="2" applyNumberFormat="1" applyFont="1" applyFill="1" applyBorder="1" applyAlignment="1">
      <alignment horizontal="center" vertical="center" wrapText="1"/>
    </xf>
    <xf numFmtId="177" fontId="19" fillId="10" borderId="12" xfId="2" applyNumberFormat="1" applyFont="1" applyFill="1" applyBorder="1" applyAlignment="1">
      <alignment horizontal="center" vertical="center" wrapText="1"/>
    </xf>
    <xf numFmtId="177" fontId="16" fillId="10" borderId="12" xfId="2" applyNumberFormat="1" applyFont="1" applyFill="1" applyBorder="1" applyAlignment="1">
      <alignment horizontal="center" vertical="center" wrapText="1"/>
    </xf>
    <xf numFmtId="177" fontId="15" fillId="10" borderId="12" xfId="2" quotePrefix="1" applyNumberFormat="1" applyFont="1" applyFill="1" applyBorder="1" applyAlignment="1">
      <alignment horizontal="left" vertical="center" wrapText="1"/>
    </xf>
    <xf numFmtId="177" fontId="4" fillId="10" borderId="12" xfId="2" applyNumberFormat="1" applyFont="1" applyFill="1" applyBorder="1" applyAlignment="1">
      <alignment horizontal="center" vertical="center" wrapText="1"/>
    </xf>
    <xf numFmtId="0" fontId="43" fillId="2" borderId="1" xfId="21" applyFont="1" applyBorder="1" applyAlignment="1">
      <alignment horizontal="center" vertical="center"/>
    </xf>
    <xf numFmtId="0" fontId="36" fillId="2" borderId="26" xfId="10" applyFont="1" applyBorder="1" applyAlignment="1">
      <alignment horizontal="center" vertical="center"/>
    </xf>
    <xf numFmtId="0" fontId="36" fillId="2" borderId="27" xfId="10" applyFont="1" applyBorder="1" applyAlignment="1">
      <alignment horizontal="center" vertical="center"/>
    </xf>
    <xf numFmtId="0" fontId="36" fillId="2" borderId="28" xfId="10" applyFont="1" applyBorder="1" applyAlignment="1">
      <alignment horizontal="center" vertical="center"/>
    </xf>
    <xf numFmtId="0" fontId="26" fillId="2" borderId="0" xfId="10" applyFont="1" applyAlignment="1">
      <alignment horizontal="left" vertical="top" wrapText="1"/>
    </xf>
    <xf numFmtId="0" fontId="40" fillId="4" borderId="1" xfId="21" applyFont="1" applyFill="1" applyBorder="1" applyAlignment="1">
      <alignment horizontal="distributed" vertical="center" indent="2"/>
    </xf>
    <xf numFmtId="0" fontId="41" fillId="2" borderId="1" xfId="21" applyFont="1" applyBorder="1" applyAlignment="1"/>
    <xf numFmtId="0" fontId="40" fillId="4" borderId="1" xfId="21" applyFont="1" applyFill="1" applyBorder="1" applyAlignment="1">
      <alignment horizontal="center" vertical="center"/>
    </xf>
    <xf numFmtId="0" fontId="46" fillId="3" borderId="0" xfId="10" applyFont="1" applyFill="1" applyAlignment="1">
      <alignment horizontal="center" vertical="center"/>
    </xf>
    <xf numFmtId="3" fontId="43" fillId="2" borderId="1" xfId="21" applyNumberFormat="1" applyFont="1" applyBorder="1" applyAlignment="1">
      <alignment horizontal="center" vertical="center"/>
    </xf>
    <xf numFmtId="183" fontId="43" fillId="2" borderId="1" xfId="21" applyNumberFormat="1" applyFont="1" applyBorder="1" applyAlignment="1">
      <alignment horizontal="center" vertical="center"/>
    </xf>
    <xf numFmtId="184" fontId="43" fillId="2" borderId="1" xfId="4" applyNumberFormat="1" applyFont="1" applyFill="1" applyBorder="1" applyAlignment="1">
      <alignment horizontal="center" vertical="center"/>
    </xf>
    <xf numFmtId="41" fontId="40" fillId="4" borderId="1" xfId="12" applyFont="1" applyFill="1" applyBorder="1" applyAlignment="1">
      <alignment vertical="center"/>
    </xf>
    <xf numFmtId="41" fontId="40" fillId="4" borderId="1" xfId="12" applyFont="1" applyFill="1" applyBorder="1" applyAlignment="1">
      <alignment horizontal="center" vertical="center"/>
    </xf>
    <xf numFmtId="184" fontId="40" fillId="4" borderId="1" xfId="4" applyNumberFormat="1" applyFont="1" applyFill="1" applyBorder="1" applyAlignment="1">
      <alignment horizontal="center" vertical="center"/>
    </xf>
    <xf numFmtId="0" fontId="43" fillId="9" borderId="1" xfId="21" applyFont="1" applyFill="1" applyBorder="1" applyAlignment="1">
      <alignment horizontal="center" vertical="center"/>
    </xf>
    <xf numFmtId="3" fontId="43" fillId="9" borderId="1" xfId="21" applyNumberFormat="1" applyFont="1" applyFill="1" applyBorder="1" applyAlignment="1">
      <alignment horizontal="center" vertical="center"/>
    </xf>
    <xf numFmtId="183" fontId="43" fillId="9" borderId="1" xfId="21" applyNumberFormat="1" applyFont="1" applyFill="1" applyBorder="1" applyAlignment="1">
      <alignment horizontal="center" vertical="center"/>
    </xf>
    <xf numFmtId="184" fontId="43" fillId="9" borderId="1" xfId="4" applyNumberFormat="1" applyFont="1" applyFill="1" applyBorder="1" applyAlignment="1">
      <alignment horizontal="center" vertical="center"/>
    </xf>
    <xf numFmtId="178" fontId="21" fillId="3" borderId="19" xfId="1" applyNumberFormat="1" applyFont="1" applyFill="1" applyBorder="1" applyAlignment="1">
      <alignment horizontal="center" vertical="center"/>
    </xf>
    <xf numFmtId="178" fontId="21" fillId="3" borderId="20" xfId="1" applyNumberFormat="1" applyFont="1" applyFill="1" applyBorder="1" applyAlignment="1">
      <alignment horizontal="center" vertical="center"/>
    </xf>
  </cellXfs>
  <cellStyles count="22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5" xfId="21" xr:uid="{DAB8079C-569B-4436-91C0-D417509E1E09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85725</xdr:rowOff>
    </xdr:from>
    <xdr:to>
      <xdr:col>9</xdr:col>
      <xdr:colOff>438150</xdr:colOff>
      <xdr:row>57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F91E27F-814A-07E7-1A0F-631EFA2A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7991475" cy="761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64D2-AC1B-4044-9E72-08CA094BF033}">
  <dimension ref="A1:Z31"/>
  <sheetViews>
    <sheetView tabSelected="1" view="pageBreakPreview" zoomScaleNormal="75" zoomScaleSheetLayoutView="100" workbookViewId="0">
      <selection activeCell="E9" sqref="E9:F9"/>
    </sheetView>
  </sheetViews>
  <sheetFormatPr defaultColWidth="9" defaultRowHeight="13.2" x14ac:dyDescent="0.4"/>
  <cols>
    <col min="1" max="1" width="5.3984375" style="77" customWidth="1"/>
    <col min="2" max="2" width="19.8984375" style="77" customWidth="1"/>
    <col min="3" max="7" width="9.3984375" style="77" customWidth="1"/>
    <col min="8" max="8" width="11.69921875" style="77" customWidth="1"/>
    <col min="9" max="9" width="15.19921875" style="77" customWidth="1"/>
    <col min="10" max="10" width="9" style="77"/>
    <col min="11" max="11" width="9.5" style="77" bestFit="1" customWidth="1"/>
    <col min="12" max="15" width="9" style="77"/>
    <col min="16" max="16" width="7" style="77" customWidth="1"/>
    <col min="17" max="26" width="8" style="77" hidden="1" customWidth="1"/>
    <col min="27" max="16384" width="9" style="77"/>
  </cols>
  <sheetData>
    <row r="1" spans="1:17" ht="11.25" customHeight="1" thickBot="1" x14ac:dyDescent="0.45">
      <c r="H1" s="78"/>
      <c r="I1" s="79"/>
    </row>
    <row r="2" spans="1:17" ht="24.9" customHeight="1" thickBot="1" x14ac:dyDescent="0.45">
      <c r="A2" s="109" t="s">
        <v>137</v>
      </c>
      <c r="B2" s="110"/>
      <c r="C2" s="110"/>
      <c r="D2" s="110"/>
      <c r="E2" s="110"/>
      <c r="F2" s="110"/>
      <c r="G2" s="110"/>
      <c r="H2" s="110"/>
      <c r="I2" s="111"/>
    </row>
    <row r="3" spans="1:17" ht="9" customHeight="1" x14ac:dyDescent="0.4"/>
    <row r="4" spans="1:17" ht="49.5" customHeight="1" x14ac:dyDescent="0.4">
      <c r="A4" s="80" t="s">
        <v>90</v>
      </c>
      <c r="B4" s="112" t="s">
        <v>109</v>
      </c>
      <c r="C4" s="112"/>
      <c r="D4" s="112"/>
      <c r="E4" s="112"/>
      <c r="F4" s="80" t="s">
        <v>91</v>
      </c>
      <c r="G4" s="112" t="s">
        <v>92</v>
      </c>
      <c r="H4" s="112"/>
      <c r="I4" s="112"/>
      <c r="J4" s="112"/>
    </row>
    <row r="5" spans="1:17" s="82" customFormat="1" ht="11.25" customHeight="1" x14ac:dyDescent="0.4">
      <c r="A5" s="81"/>
    </row>
    <row r="6" spans="1:17" s="84" customFormat="1" ht="24.9" customHeight="1" x14ac:dyDescent="0.25">
      <c r="A6" s="113" t="s">
        <v>93</v>
      </c>
      <c r="B6" s="114"/>
      <c r="C6" s="115" t="s">
        <v>94</v>
      </c>
      <c r="D6" s="115"/>
      <c r="E6" s="115" t="s">
        <v>95</v>
      </c>
      <c r="F6" s="115"/>
      <c r="G6" s="115" t="s">
        <v>96</v>
      </c>
      <c r="H6" s="115"/>
      <c r="I6" s="83" t="s">
        <v>97</v>
      </c>
    </row>
    <row r="7" spans="1:17" s="84" customFormat="1" ht="24.9" customHeight="1" x14ac:dyDescent="0.4">
      <c r="A7" s="108" t="s">
        <v>105</v>
      </c>
      <c r="B7" s="108"/>
      <c r="C7" s="117"/>
      <c r="D7" s="108"/>
      <c r="E7" s="118"/>
      <c r="F7" s="118"/>
      <c r="G7" s="119"/>
      <c r="H7" s="119"/>
      <c r="I7" s="85">
        <f>Total!AA3</f>
        <v>65554</v>
      </c>
    </row>
    <row r="8" spans="1:17" s="84" customFormat="1" ht="24.9" customHeight="1" x14ac:dyDescent="0.4">
      <c r="A8" s="123" t="s">
        <v>100</v>
      </c>
      <c r="B8" s="123"/>
      <c r="C8" s="124" t="s">
        <v>102</v>
      </c>
      <c r="D8" s="123"/>
      <c r="E8" s="125"/>
      <c r="F8" s="125"/>
      <c r="G8" s="126"/>
      <c r="H8" s="126"/>
      <c r="I8" s="86"/>
    </row>
    <row r="9" spans="1:17" s="84" customFormat="1" ht="24.9" customHeight="1" x14ac:dyDescent="0.4">
      <c r="A9" s="123" t="s">
        <v>101</v>
      </c>
      <c r="B9" s="123"/>
      <c r="C9" s="124"/>
      <c r="D9" s="123"/>
      <c r="E9" s="125"/>
      <c r="F9" s="125"/>
      <c r="G9" s="126"/>
      <c r="H9" s="126"/>
      <c r="I9" s="86"/>
    </row>
    <row r="10" spans="1:17" s="84" customFormat="1" ht="24.9" customHeight="1" x14ac:dyDescent="0.4">
      <c r="A10" s="115" t="s">
        <v>98</v>
      </c>
      <c r="B10" s="115"/>
      <c r="C10" s="120"/>
      <c r="D10" s="120"/>
      <c r="E10" s="121"/>
      <c r="F10" s="121"/>
      <c r="G10" s="122"/>
      <c r="H10" s="122"/>
      <c r="I10" s="87">
        <f>SUM(I7:I9)</f>
        <v>65554</v>
      </c>
    </row>
    <row r="11" spans="1:17" x14ac:dyDescent="0.4">
      <c r="A11" s="88"/>
      <c r="B11" s="88"/>
      <c r="C11" s="88"/>
      <c r="D11" s="88"/>
      <c r="E11" s="88"/>
      <c r="F11" s="88"/>
      <c r="G11" s="88"/>
      <c r="H11" s="88"/>
    </row>
    <row r="12" spans="1:17" s="91" customFormat="1" x14ac:dyDescent="0.4">
      <c r="A12" s="89"/>
      <c r="B12" s="90"/>
      <c r="C12" s="89"/>
      <c r="D12" s="89"/>
      <c r="E12" s="89"/>
      <c r="F12" s="89"/>
      <c r="G12" s="89"/>
      <c r="H12" s="89"/>
      <c r="I12" s="89"/>
      <c r="M12" s="92"/>
      <c r="N12" s="92"/>
      <c r="O12" s="92"/>
      <c r="P12" s="92"/>
      <c r="Q12" s="92"/>
    </row>
    <row r="13" spans="1:17" x14ac:dyDescent="0.4">
      <c r="A13" s="93" t="s">
        <v>99</v>
      </c>
      <c r="B13" s="93">
        <v>1226951</v>
      </c>
    </row>
    <row r="15" spans="1:17" ht="17.399999999999999" x14ac:dyDescent="0.4">
      <c r="D15"/>
    </row>
    <row r="18" spans="2:15" ht="12" customHeight="1" x14ac:dyDescent="0.4">
      <c r="B18" s="116"/>
      <c r="C18" s="116"/>
      <c r="D18" s="116"/>
      <c r="E18" s="116"/>
      <c r="F18" s="116"/>
    </row>
    <row r="19" spans="2:15" ht="12" customHeight="1" x14ac:dyDescent="0.4">
      <c r="B19" s="116"/>
      <c r="C19" s="116"/>
      <c r="D19" s="116"/>
      <c r="E19" s="116"/>
      <c r="F19" s="116"/>
    </row>
    <row r="20" spans="2:15" ht="12" customHeight="1" x14ac:dyDescent="0.4">
      <c r="B20" s="116"/>
      <c r="C20" s="116"/>
      <c r="D20" s="116"/>
      <c r="E20" s="116"/>
      <c r="F20" s="116"/>
      <c r="H20"/>
    </row>
    <row r="31" spans="2:15" ht="17.399999999999999" x14ac:dyDescent="0.4">
      <c r="O31"/>
    </row>
  </sheetData>
  <mergeCells count="24">
    <mergeCell ref="B18:F20"/>
    <mergeCell ref="C7:D7"/>
    <mergeCell ref="E7:F7"/>
    <mergeCell ref="G7:H7"/>
    <mergeCell ref="A10:B10"/>
    <mergeCell ref="C10:D10"/>
    <mergeCell ref="E10:F10"/>
    <mergeCell ref="G10:H10"/>
    <mergeCell ref="A9:B9"/>
    <mergeCell ref="C9:D9"/>
    <mergeCell ref="E9:F9"/>
    <mergeCell ref="G9:H9"/>
    <mergeCell ref="A8:B8"/>
    <mergeCell ref="C8:D8"/>
    <mergeCell ref="E8:F8"/>
    <mergeCell ref="G8:H8"/>
    <mergeCell ref="A7:B7"/>
    <mergeCell ref="A2:I2"/>
    <mergeCell ref="B4:E4"/>
    <mergeCell ref="G4:J4"/>
    <mergeCell ref="A6:B6"/>
    <mergeCell ref="C6:D6"/>
    <mergeCell ref="E6:F6"/>
    <mergeCell ref="G6:H6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portrait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J106"/>
  <sheetViews>
    <sheetView showGridLines="0" topLeftCell="B1" zoomScaleNormal="100" workbookViewId="0">
      <pane ySplit="4" topLeftCell="A32" activePane="bottomLeft" state="frozen"/>
      <selection pane="bottomLeft" activeCell="P56" sqref="P56"/>
    </sheetView>
  </sheetViews>
  <sheetFormatPr defaultColWidth="8.69921875" defaultRowHeight="14.4" outlineLevelCol="1" x14ac:dyDescent="0.4"/>
  <cols>
    <col min="1" max="1" width="3" style="3" customWidth="1"/>
    <col min="2" max="3" width="7.5" style="32" customWidth="1"/>
    <col min="4" max="4" width="9.69921875" style="3" bestFit="1" customWidth="1"/>
    <col min="5" max="5" width="12" style="3" bestFit="1" customWidth="1"/>
    <col min="6" max="6" width="12.5" style="3" bestFit="1" customWidth="1"/>
    <col min="7" max="7" width="12.09765625" style="3" customWidth="1"/>
    <col min="8" max="8" width="12.5" style="3" customWidth="1"/>
    <col min="9" max="9" width="8.09765625" style="3" bestFit="1" customWidth="1"/>
    <col min="10" max="10" width="18.3984375" style="32" customWidth="1"/>
    <col min="11" max="11" width="5.19921875" style="3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4.09765625" style="3" bestFit="1" customWidth="1"/>
    <col min="17" max="17" width="15.69921875" style="3" customWidth="1"/>
    <col min="18" max="20" width="12.69921875" style="3" customWidth="1"/>
    <col min="21" max="21" width="18" style="3" customWidth="1"/>
    <col min="22" max="24" width="12.69921875" style="3" customWidth="1"/>
    <col min="25" max="25" width="12.69921875" style="3" hidden="1" customWidth="1"/>
    <col min="26" max="26" width="12.69921875" style="3" customWidth="1"/>
    <col min="27" max="27" width="13.59765625" style="3" customWidth="1"/>
    <col min="28" max="28" width="2.8984375" style="3" customWidth="1"/>
    <col min="29" max="29" width="9.3984375" style="3" customWidth="1" outlineLevel="1"/>
    <col min="30" max="30" width="8.69921875" style="3" customWidth="1" outlineLevel="1"/>
    <col min="31" max="31" width="12" style="3" customWidth="1" outlineLevel="1"/>
    <col min="32" max="32" width="13.09765625" style="3" bestFit="1" customWidth="1" outlineLevel="1"/>
    <col min="33" max="33" width="8.69921875" style="3" customWidth="1" outlineLevel="1"/>
    <col min="34" max="34" width="11" style="3" customWidth="1" outlineLevel="1"/>
    <col min="35" max="35" width="8.8984375" style="3" customWidth="1" outlineLevel="1"/>
    <col min="36" max="36" width="21.5" style="3" customWidth="1" outlineLevel="1"/>
    <col min="37" max="40" width="8.69921875" style="3" customWidth="1" outlineLevel="1"/>
    <col min="41" max="41" width="14.69921875" style="3" customWidth="1" outlineLevel="1"/>
    <col min="42" max="48" width="8.69921875" style="3" customWidth="1" outlineLevel="1"/>
    <col min="49" max="49" width="24.5" style="3" customWidth="1" outlineLevel="1"/>
    <col min="50" max="52" width="8.69921875" style="3" customWidth="1" outlineLevel="1"/>
    <col min="53" max="53" width="13.8984375" style="4" customWidth="1" outlineLevel="1"/>
    <col min="54" max="54" width="8.69921875" style="3" customWidth="1" outlineLevel="1"/>
    <col min="55" max="55" width="19.69921875" style="4" customWidth="1" outlineLevel="1"/>
    <col min="56" max="62" width="8.69921875" style="3" customWidth="1" outlineLevel="1"/>
    <col min="63" max="16384" width="8.69921875" style="3"/>
  </cols>
  <sheetData>
    <row r="1" spans="2:62" ht="15" customHeight="1" x14ac:dyDescent="0.4">
      <c r="AC1" s="32">
        <v>1226951</v>
      </c>
    </row>
    <row r="2" spans="2:62" x14ac:dyDescent="0.4">
      <c r="P2" s="33"/>
      <c r="Q2" s="8"/>
      <c r="R2" s="8"/>
      <c r="S2" s="8"/>
      <c r="T2" s="8"/>
      <c r="U2" s="8"/>
      <c r="X2" s="97" t="s">
        <v>104</v>
      </c>
      <c r="Z2" s="97">
        <v>942.33</v>
      </c>
      <c r="AA2" s="98">
        <f>CEILING(Z2,10)/100</f>
        <v>9.5</v>
      </c>
    </row>
    <row r="3" spans="2:62" ht="15.6" x14ac:dyDescent="0.4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94"/>
      <c r="P3" s="75">
        <f>SUBTOTAL(9,P$5:P$2000)</f>
        <v>64220</v>
      </c>
      <c r="Q3" s="16">
        <f t="shared" ref="Q3:AA3" si="0">SUBTOTAL(9,Q$5:Q$2000)</f>
        <v>0</v>
      </c>
      <c r="R3" s="16">
        <f t="shared" si="0"/>
        <v>0</v>
      </c>
      <c r="S3" s="16">
        <f t="shared" si="0"/>
        <v>0</v>
      </c>
      <c r="T3" s="16">
        <f t="shared" si="0"/>
        <v>0</v>
      </c>
      <c r="U3" s="16">
        <f t="shared" si="0"/>
        <v>12650</v>
      </c>
      <c r="V3" s="16">
        <f t="shared" si="0"/>
        <v>0</v>
      </c>
      <c r="W3" s="16">
        <f t="shared" si="0"/>
        <v>0</v>
      </c>
      <c r="X3" s="16">
        <f t="shared" si="0"/>
        <v>12650</v>
      </c>
      <c r="Y3" s="16">
        <f t="shared" si="0"/>
        <v>1331.5789473684201</v>
      </c>
      <c r="Z3" s="100">
        <f t="shared" si="0"/>
        <v>1334</v>
      </c>
      <c r="AA3" s="101">
        <f t="shared" si="0"/>
        <v>65554</v>
      </c>
      <c r="AC3" s="5" t="s">
        <v>1</v>
      </c>
    </row>
    <row r="4" spans="2:62" s="11" customFormat="1" ht="94.2" customHeight="1" thickBot="1" x14ac:dyDescent="0.35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103</v>
      </c>
      <c r="P4" s="103" t="s">
        <v>15</v>
      </c>
      <c r="Q4" s="103" t="s">
        <v>87</v>
      </c>
      <c r="R4" s="104" t="s">
        <v>82</v>
      </c>
      <c r="S4" s="105" t="s">
        <v>16</v>
      </c>
      <c r="T4" s="104" t="s">
        <v>17</v>
      </c>
      <c r="U4" s="106" t="s">
        <v>107</v>
      </c>
      <c r="V4" s="104" t="s">
        <v>81</v>
      </c>
      <c r="W4" s="104" t="s">
        <v>114</v>
      </c>
      <c r="X4" s="104" t="s">
        <v>85</v>
      </c>
      <c r="Y4" s="15" t="s">
        <v>84</v>
      </c>
      <c r="Z4" s="104" t="s">
        <v>84</v>
      </c>
      <c r="AA4" s="107" t="s">
        <v>86</v>
      </c>
      <c r="AC4" s="12" t="s">
        <v>18</v>
      </c>
      <c r="AD4" s="12" t="s">
        <v>19</v>
      </c>
      <c r="AE4" s="12" t="s">
        <v>20</v>
      </c>
      <c r="AF4" s="12" t="s">
        <v>21</v>
      </c>
      <c r="AG4" s="12" t="s">
        <v>22</v>
      </c>
      <c r="AH4" s="12" t="s">
        <v>23</v>
      </c>
      <c r="AI4" s="12" t="s">
        <v>24</v>
      </c>
      <c r="AJ4" s="12" t="s">
        <v>383</v>
      </c>
      <c r="AK4" s="12" t="s">
        <v>25</v>
      </c>
      <c r="AL4" s="12" t="s">
        <v>26</v>
      </c>
      <c r="AM4" s="12" t="s">
        <v>27</v>
      </c>
      <c r="AN4" s="13" t="s">
        <v>28</v>
      </c>
      <c r="AO4" s="12" t="s">
        <v>29</v>
      </c>
      <c r="AP4" s="13" t="s">
        <v>30</v>
      </c>
      <c r="AQ4" s="12" t="s">
        <v>31</v>
      </c>
      <c r="AR4" s="12" t="s">
        <v>32</v>
      </c>
      <c r="AS4" s="12" t="s">
        <v>33</v>
      </c>
      <c r="AT4" s="12" t="s">
        <v>34</v>
      </c>
      <c r="AU4" s="12" t="s">
        <v>35</v>
      </c>
      <c r="AV4" s="12" t="s">
        <v>36</v>
      </c>
      <c r="AW4" s="12" t="s">
        <v>37</v>
      </c>
      <c r="AX4" s="12" t="s">
        <v>38</v>
      </c>
      <c r="AY4" s="12" t="s">
        <v>39</v>
      </c>
      <c r="AZ4" s="12" t="s">
        <v>40</v>
      </c>
      <c r="BA4" s="14" t="s">
        <v>41</v>
      </c>
      <c r="BB4" s="12" t="s">
        <v>42</v>
      </c>
      <c r="BC4" s="14" t="s">
        <v>43</v>
      </c>
      <c r="BD4" s="12" t="s">
        <v>44</v>
      </c>
      <c r="BE4" s="12" t="s">
        <v>45</v>
      </c>
      <c r="BF4" s="12" t="s">
        <v>46</v>
      </c>
      <c r="BG4" s="12" t="s">
        <v>47</v>
      </c>
      <c r="BH4" s="12" t="s">
        <v>48</v>
      </c>
      <c r="BI4" s="12"/>
      <c r="BJ4" s="12" t="s">
        <v>111</v>
      </c>
    </row>
    <row r="5" spans="2:62" ht="15" thickTop="1" x14ac:dyDescent="0.3">
      <c r="B5" s="76">
        <v>1</v>
      </c>
      <c r="C5" s="76" t="str">
        <f>AD5</f>
        <v>NRT</v>
      </c>
      <c r="D5" s="2" t="str">
        <f>AC5</f>
        <v>2025-09-05</v>
      </c>
      <c r="E5" s="2" t="str">
        <f t="shared" ref="E5:G6" si="1">AE5</f>
        <v>82020038060</v>
      </c>
      <c r="F5" s="2" t="str">
        <f t="shared" si="1"/>
        <v>PJP250140139</v>
      </c>
      <c r="G5" s="2" t="str">
        <f t="shared" si="1"/>
        <v>조원석</v>
      </c>
      <c r="H5" s="2" t="str">
        <f t="shared" ref="H5:I6" si="2">AO5</f>
        <v>일반(목록배제,Normal-Manifest Exception)</v>
      </c>
      <c r="I5" s="2">
        <f t="shared" si="2"/>
        <v>60.13</v>
      </c>
      <c r="J5" s="76" t="str">
        <f>AW5</f>
        <v>PAVILION CORPRATION 2</v>
      </c>
      <c r="K5" s="2">
        <f t="shared" ref="K5:N6" si="3">AK5</f>
        <v>1</v>
      </c>
      <c r="L5" s="17">
        <f t="shared" si="3"/>
        <v>1.75</v>
      </c>
      <c r="M5" s="17">
        <f t="shared" si="3"/>
        <v>2</v>
      </c>
      <c r="N5" s="17">
        <f t="shared" si="3"/>
        <v>2</v>
      </c>
      <c r="O5" s="17">
        <f>CEILING(N5,0.5)</f>
        <v>2</v>
      </c>
      <c r="P5" s="73">
        <f>710+(O5-0.5)/0.5*150</f>
        <v>1160</v>
      </c>
      <c r="Q5" s="9">
        <f>VLOOKUP(H5,MAPPING!$B$3:$D$10,3,0)</f>
        <v>0</v>
      </c>
      <c r="R5" s="19">
        <f>2500*(K5-1)</f>
        <v>0</v>
      </c>
      <c r="S5" s="9">
        <v>0</v>
      </c>
      <c r="T5" s="9">
        <f>(IF(VLOOKUP(VLOOKUP(AP5,MAPPING!$B$12:$D$17,2,1),MAPPING!$C$12:$E$17,2,0)=7000,0,VLOOKUP(VLOOKUP(AP5,MAPPING!$B$12:$D$17,2,1),MAPPING!$C$12:$E$17,2,0)))</f>
        <v>0</v>
      </c>
      <c r="U5" s="9">
        <f>(K5*VLOOKUP(N5/K5,MAPPING!$B$19:$C$26,2,10))</f>
        <v>0</v>
      </c>
      <c r="V5" s="9">
        <f>IF(LEFT(AI5,2)="63",500,0)</f>
        <v>0</v>
      </c>
      <c r="W5" s="9">
        <f>IF(_xlfn.CEILING.MATH(O5-30,1)&lt;0,0,_xlfn.CEILING.MATH(O5-30,1))*400</f>
        <v>0</v>
      </c>
      <c r="X5" s="9">
        <f>SUM(Q5:W5)</f>
        <v>0</v>
      </c>
      <c r="Y5" s="74">
        <f>X5/$AA$2</f>
        <v>0</v>
      </c>
      <c r="Z5" s="99">
        <f>CEILING(Y5,1)</f>
        <v>0</v>
      </c>
      <c r="AA5" s="99">
        <f>P5+Z5</f>
        <v>1160</v>
      </c>
      <c r="AC5" s="1" t="s">
        <v>138</v>
      </c>
      <c r="AD5" s="1" t="s">
        <v>88</v>
      </c>
      <c r="AE5" s="1" t="s">
        <v>139</v>
      </c>
      <c r="AF5" s="1" t="s">
        <v>140</v>
      </c>
      <c r="AG5" s="1" t="s">
        <v>141</v>
      </c>
      <c r="AH5" s="1" t="s">
        <v>142</v>
      </c>
      <c r="AI5" s="1" t="s">
        <v>143</v>
      </c>
      <c r="AJ5" s="1" t="s">
        <v>49</v>
      </c>
      <c r="AK5" s="6">
        <v>1</v>
      </c>
      <c r="AL5" s="7">
        <v>1.75</v>
      </c>
      <c r="AM5" s="7">
        <v>2</v>
      </c>
      <c r="AN5" s="7">
        <v>2</v>
      </c>
      <c r="AO5" s="1" t="s">
        <v>56</v>
      </c>
      <c r="AP5" s="7">
        <v>60.13</v>
      </c>
      <c r="AQ5" s="1" t="s">
        <v>51</v>
      </c>
      <c r="AR5" s="1" t="s">
        <v>51</v>
      </c>
      <c r="AS5" s="1" t="s">
        <v>51</v>
      </c>
      <c r="AT5" s="1" t="s">
        <v>51</v>
      </c>
      <c r="AU5" s="1" t="s">
        <v>51</v>
      </c>
      <c r="AV5" s="1" t="s">
        <v>112</v>
      </c>
      <c r="AW5" s="1" t="s">
        <v>113</v>
      </c>
      <c r="AX5" s="1" t="s">
        <v>106</v>
      </c>
      <c r="AY5" s="1" t="s">
        <v>49</v>
      </c>
      <c r="AZ5" s="1" t="s">
        <v>52</v>
      </c>
      <c r="BA5" s="1" t="s">
        <v>144</v>
      </c>
      <c r="BB5" s="1" t="s">
        <v>49</v>
      </c>
      <c r="BC5" s="1" t="s">
        <v>145</v>
      </c>
      <c r="BD5" s="1" t="s">
        <v>119</v>
      </c>
      <c r="BE5" s="1" t="s">
        <v>120</v>
      </c>
      <c r="BF5" s="1" t="s">
        <v>89</v>
      </c>
      <c r="BG5" s="1" t="s">
        <v>53</v>
      </c>
      <c r="BH5" s="1" t="s">
        <v>54</v>
      </c>
      <c r="BI5" s="1" t="s">
        <v>49</v>
      </c>
      <c r="BJ5" s="1" t="s">
        <v>110</v>
      </c>
    </row>
    <row r="6" spans="2:62" x14ac:dyDescent="0.3">
      <c r="B6" s="76">
        <f t="shared" ref="B6:B56" si="4">B5+1</f>
        <v>2</v>
      </c>
      <c r="C6" s="76" t="str">
        <f>AD6</f>
        <v>NRT</v>
      </c>
      <c r="D6" s="2" t="str">
        <f>AC6</f>
        <v>2025-09-05</v>
      </c>
      <c r="E6" s="2" t="str">
        <f t="shared" si="1"/>
        <v>82020038060</v>
      </c>
      <c r="F6" s="2" t="str">
        <f t="shared" si="1"/>
        <v>PJP250140141</v>
      </c>
      <c r="G6" s="2" t="str">
        <f t="shared" si="1"/>
        <v>김동욱</v>
      </c>
      <c r="H6" s="2" t="str">
        <f t="shared" si="2"/>
        <v>일반(목록배제,Normal-Manifest Exception)</v>
      </c>
      <c r="I6" s="2">
        <f t="shared" si="2"/>
        <v>19.38</v>
      </c>
      <c r="J6" s="76" t="str">
        <f>AW6</f>
        <v>PAVILION CORPRATION 2</v>
      </c>
      <c r="K6" s="2">
        <f t="shared" si="3"/>
        <v>1</v>
      </c>
      <c r="L6" s="17">
        <f t="shared" si="3"/>
        <v>1.8</v>
      </c>
      <c r="M6" s="17">
        <f t="shared" si="3"/>
        <v>2.1</v>
      </c>
      <c r="N6" s="17">
        <f t="shared" si="3"/>
        <v>2.1</v>
      </c>
      <c r="O6" s="17">
        <f>CEILING(N6,0.5)</f>
        <v>2.5</v>
      </c>
      <c r="P6" s="73">
        <f t="shared" ref="P6" si="5">710+(O6-0.5)/0.5*150</f>
        <v>1310</v>
      </c>
      <c r="Q6" s="9">
        <f>VLOOKUP(H6,MAPPING!$B$3:$D$10,3,0)</f>
        <v>0</v>
      </c>
      <c r="R6" s="19">
        <f t="shared" ref="R6" si="6">2500*(K6-1)</f>
        <v>0</v>
      </c>
      <c r="S6" s="9">
        <v>0</v>
      </c>
      <c r="T6" s="9">
        <f>(IF(VLOOKUP(VLOOKUP(AP6,MAPPING!$B$12:$D$17,2,1),MAPPING!$C$12:$E$17,2,0)=7000,0,VLOOKUP(VLOOKUP(AP6,MAPPING!$B$12:$D$17,2,1),MAPPING!$C$12:$E$17,2,0)))</f>
        <v>0</v>
      </c>
      <c r="U6" s="9">
        <f>(K6*VLOOKUP(N6/K6,MAPPING!$B$19:$C$26,2,10))</f>
        <v>550</v>
      </c>
      <c r="V6" s="9">
        <f t="shared" ref="V6" si="7">IF(LEFT(AI6,2)="63",500,0)</f>
        <v>0</v>
      </c>
      <c r="W6" s="9">
        <f t="shared" ref="W6" si="8">IF(_xlfn.CEILING.MATH(O6-30,1)&lt;0,0,_xlfn.CEILING.MATH(O6-30,1))*400</f>
        <v>0</v>
      </c>
      <c r="X6" s="9">
        <f t="shared" ref="X6" si="9">SUM(Q6:W6)</f>
        <v>550</v>
      </c>
      <c r="Y6" s="74">
        <f t="shared" ref="Y6" si="10">X6/$AA$2</f>
        <v>57.89473684210526</v>
      </c>
      <c r="Z6" s="99">
        <f>CEILING(Y6,1)</f>
        <v>58</v>
      </c>
      <c r="AA6" s="99">
        <f>P6+Z6</f>
        <v>1368</v>
      </c>
      <c r="AC6" s="1" t="s">
        <v>138</v>
      </c>
      <c r="AD6" s="1" t="s">
        <v>88</v>
      </c>
      <c r="AE6" s="1" t="s">
        <v>139</v>
      </c>
      <c r="AF6" s="1" t="s">
        <v>146</v>
      </c>
      <c r="AG6" s="1" t="s">
        <v>147</v>
      </c>
      <c r="AH6" s="1" t="s">
        <v>148</v>
      </c>
      <c r="AI6" s="1" t="s">
        <v>149</v>
      </c>
      <c r="AJ6" s="1" t="s">
        <v>49</v>
      </c>
      <c r="AK6" s="6">
        <v>1</v>
      </c>
      <c r="AL6" s="7">
        <v>1.8</v>
      </c>
      <c r="AM6" s="7">
        <v>2.1</v>
      </c>
      <c r="AN6" s="7">
        <v>2.1</v>
      </c>
      <c r="AO6" s="1" t="s">
        <v>56</v>
      </c>
      <c r="AP6" s="7">
        <v>19.38</v>
      </c>
      <c r="AQ6" s="1" t="s">
        <v>51</v>
      </c>
      <c r="AR6" s="1" t="s">
        <v>51</v>
      </c>
      <c r="AS6" s="1" t="s">
        <v>51</v>
      </c>
      <c r="AT6" s="1" t="s">
        <v>51</v>
      </c>
      <c r="AU6" s="1" t="s">
        <v>51</v>
      </c>
      <c r="AV6" s="1" t="s">
        <v>112</v>
      </c>
      <c r="AW6" s="1" t="s">
        <v>113</v>
      </c>
      <c r="AX6" s="1" t="s">
        <v>106</v>
      </c>
      <c r="AY6" s="1" t="s">
        <v>49</v>
      </c>
      <c r="AZ6" s="1" t="s">
        <v>52</v>
      </c>
      <c r="BA6" s="1" t="s">
        <v>150</v>
      </c>
      <c r="BB6" s="1" t="s">
        <v>49</v>
      </c>
      <c r="BC6" s="1" t="s">
        <v>151</v>
      </c>
      <c r="BD6" s="1" t="s">
        <v>119</v>
      </c>
      <c r="BE6" s="1" t="s">
        <v>120</v>
      </c>
      <c r="BF6" s="1" t="s">
        <v>89</v>
      </c>
      <c r="BG6" s="1" t="s">
        <v>53</v>
      </c>
      <c r="BH6" s="1" t="s">
        <v>54</v>
      </c>
      <c r="BI6" s="1" t="s">
        <v>49</v>
      </c>
      <c r="BJ6" s="1" t="s">
        <v>110</v>
      </c>
    </row>
    <row r="7" spans="2:62" x14ac:dyDescent="0.3">
      <c r="B7" s="76">
        <f t="shared" si="4"/>
        <v>3</v>
      </c>
      <c r="C7" s="76" t="str">
        <f t="shared" ref="C7:C56" si="11">AD7</f>
        <v>NRT</v>
      </c>
      <c r="D7" s="2" t="str">
        <f t="shared" ref="D7:D56" si="12">AC7</f>
        <v>2025-09-05</v>
      </c>
      <c r="E7" s="2" t="str">
        <f t="shared" ref="E7:E56" si="13">AE7</f>
        <v>82020038060</v>
      </c>
      <c r="F7" s="2" t="str">
        <f t="shared" ref="F7:F56" si="14">AF7</f>
        <v>PJP250140140</v>
      </c>
      <c r="G7" s="2" t="str">
        <f t="shared" ref="G7:G56" si="15">AG7</f>
        <v>윤현경</v>
      </c>
      <c r="H7" s="2" t="str">
        <f t="shared" ref="H7:H56" si="16">AO7</f>
        <v>일반(목록배제,Normal-Manifest Exception)</v>
      </c>
      <c r="I7" s="2">
        <f t="shared" ref="I7:I56" si="17">AP7</f>
        <v>28.11</v>
      </c>
      <c r="J7" s="76" t="str">
        <f t="shared" ref="J7:J56" si="18">AW7</f>
        <v>PAVILION CORPRATION 2</v>
      </c>
      <c r="K7" s="2">
        <f t="shared" ref="K7:K56" si="19">AK7</f>
        <v>1</v>
      </c>
      <c r="L7" s="17">
        <f t="shared" ref="L7:L56" si="20">AL7</f>
        <v>1.8</v>
      </c>
      <c r="M7" s="17">
        <f t="shared" ref="M7:M56" si="21">AM7</f>
        <v>1.9</v>
      </c>
      <c r="N7" s="17">
        <f t="shared" ref="N7:N56" si="22">AN7</f>
        <v>1.9</v>
      </c>
      <c r="O7" s="17">
        <f t="shared" ref="O7:O56" si="23">CEILING(N7,0.5)</f>
        <v>2</v>
      </c>
      <c r="P7" s="73">
        <f t="shared" ref="P7:P56" si="24">710+(O7-0.5)/0.5*150</f>
        <v>1160</v>
      </c>
      <c r="Q7" s="9">
        <f>VLOOKUP(H7,MAPPING!$B$3:$D$10,3,0)</f>
        <v>0</v>
      </c>
      <c r="R7" s="19">
        <f t="shared" ref="R7:R56" si="25">2500*(K7-1)</f>
        <v>0</v>
      </c>
      <c r="S7" s="9">
        <v>0</v>
      </c>
      <c r="T7" s="9">
        <f>(IF(VLOOKUP(VLOOKUP(AP7,MAPPING!$B$12:$D$17,2,1),MAPPING!$C$12:$E$17,2,0)=7000,0,VLOOKUP(VLOOKUP(AP7,MAPPING!$B$12:$D$17,2,1),MAPPING!$C$12:$E$17,2,0)))</f>
        <v>0</v>
      </c>
      <c r="U7" s="9">
        <f>(K7*VLOOKUP(N7/K7,MAPPING!$B$19:$C$26,2,10))</f>
        <v>0</v>
      </c>
      <c r="V7" s="9">
        <f t="shared" ref="V7:V56" si="26">IF(LEFT(AI7,2)="63",500,0)</f>
        <v>0</v>
      </c>
      <c r="W7" s="9">
        <f t="shared" ref="W7:W56" si="27">IF(_xlfn.CEILING.MATH(O7-30,1)&lt;0,0,_xlfn.CEILING.MATH(O7-30,1))*400</f>
        <v>0</v>
      </c>
      <c r="X7" s="9">
        <f t="shared" ref="X7:X56" si="28">SUM(Q7:W7)</f>
        <v>0</v>
      </c>
      <c r="Y7" s="74">
        <f t="shared" ref="Y7:Y56" si="29">X7/$AA$2</f>
        <v>0</v>
      </c>
      <c r="Z7" s="99">
        <f t="shared" ref="Z7:Z56" si="30">CEILING(Y7,1)</f>
        <v>0</v>
      </c>
      <c r="AA7" s="99">
        <f t="shared" ref="AA7:AA56" si="31">P7+Z7</f>
        <v>1160</v>
      </c>
      <c r="AC7" s="1" t="s">
        <v>138</v>
      </c>
      <c r="AD7" s="1" t="s">
        <v>88</v>
      </c>
      <c r="AE7" s="1" t="s">
        <v>139</v>
      </c>
      <c r="AF7" s="1" t="s">
        <v>152</v>
      </c>
      <c r="AG7" s="1" t="s">
        <v>153</v>
      </c>
      <c r="AH7" s="1" t="s">
        <v>154</v>
      </c>
      <c r="AI7" s="1" t="s">
        <v>155</v>
      </c>
      <c r="AJ7" s="1" t="s">
        <v>49</v>
      </c>
      <c r="AK7" s="6">
        <v>1</v>
      </c>
      <c r="AL7" s="7">
        <v>1.8</v>
      </c>
      <c r="AM7" s="7">
        <v>1.9</v>
      </c>
      <c r="AN7" s="7">
        <v>1.9</v>
      </c>
      <c r="AO7" s="1" t="s">
        <v>56</v>
      </c>
      <c r="AP7" s="7">
        <v>28.11</v>
      </c>
      <c r="AQ7" s="1" t="s">
        <v>51</v>
      </c>
      <c r="AR7" s="1" t="s">
        <v>51</v>
      </c>
      <c r="AS7" s="1" t="s">
        <v>51</v>
      </c>
      <c r="AT7" s="1" t="s">
        <v>51</v>
      </c>
      <c r="AU7" s="1" t="s">
        <v>51</v>
      </c>
      <c r="AV7" s="1" t="s">
        <v>112</v>
      </c>
      <c r="AW7" s="1" t="s">
        <v>113</v>
      </c>
      <c r="AX7" s="1" t="s">
        <v>106</v>
      </c>
      <c r="AY7" s="1" t="s">
        <v>49</v>
      </c>
      <c r="AZ7" s="1" t="s">
        <v>52</v>
      </c>
      <c r="BA7" s="1" t="s">
        <v>156</v>
      </c>
      <c r="BB7" s="1" t="s">
        <v>49</v>
      </c>
      <c r="BC7" s="1" t="s">
        <v>157</v>
      </c>
      <c r="BD7" s="1" t="s">
        <v>119</v>
      </c>
      <c r="BE7" s="1" t="s">
        <v>120</v>
      </c>
      <c r="BF7" s="1" t="s">
        <v>89</v>
      </c>
      <c r="BG7" s="1" t="s">
        <v>53</v>
      </c>
      <c r="BH7" s="1" t="s">
        <v>54</v>
      </c>
      <c r="BI7" s="1" t="s">
        <v>49</v>
      </c>
      <c r="BJ7" s="1" t="s">
        <v>110</v>
      </c>
    </row>
    <row r="8" spans="2:62" x14ac:dyDescent="0.3">
      <c r="B8" s="76">
        <f t="shared" si="4"/>
        <v>4</v>
      </c>
      <c r="C8" s="76" t="str">
        <f t="shared" si="11"/>
        <v>NRT</v>
      </c>
      <c r="D8" s="2" t="str">
        <f t="shared" si="12"/>
        <v>2025-09-09</v>
      </c>
      <c r="E8" s="2" t="str">
        <f t="shared" si="13"/>
        <v>82020038082</v>
      </c>
      <c r="F8" s="2" t="str">
        <f t="shared" si="14"/>
        <v>PJP250140142</v>
      </c>
      <c r="G8" s="2" t="str">
        <f t="shared" si="15"/>
        <v>김동욱</v>
      </c>
      <c r="H8" s="2" t="str">
        <f t="shared" si="16"/>
        <v>일반(목록배제,Normal-Manifest Exception)</v>
      </c>
      <c r="I8" s="2">
        <f t="shared" si="17"/>
        <v>19.38</v>
      </c>
      <c r="J8" s="76" t="str">
        <f t="shared" si="18"/>
        <v>PAVILION CORPRATION 2</v>
      </c>
      <c r="K8" s="2">
        <f t="shared" si="19"/>
        <v>1</v>
      </c>
      <c r="L8" s="17">
        <f t="shared" si="20"/>
        <v>1.8</v>
      </c>
      <c r="M8" s="17">
        <f t="shared" si="21"/>
        <v>2</v>
      </c>
      <c r="N8" s="17">
        <f t="shared" si="22"/>
        <v>2</v>
      </c>
      <c r="O8" s="17">
        <f t="shared" si="23"/>
        <v>2</v>
      </c>
      <c r="P8" s="73">
        <f t="shared" si="24"/>
        <v>1160</v>
      </c>
      <c r="Q8" s="9">
        <f>VLOOKUP(H8,MAPPING!$B$3:$D$10,3,0)</f>
        <v>0</v>
      </c>
      <c r="R8" s="19">
        <f t="shared" si="25"/>
        <v>0</v>
      </c>
      <c r="S8" s="9">
        <v>0</v>
      </c>
      <c r="T8" s="9">
        <f>(IF(VLOOKUP(VLOOKUP(AP8,MAPPING!$B$12:$D$17,2,1),MAPPING!$C$12:$E$17,2,0)=7000,0,VLOOKUP(VLOOKUP(AP8,MAPPING!$B$12:$D$17,2,1),MAPPING!$C$12:$E$17,2,0)))</f>
        <v>0</v>
      </c>
      <c r="U8" s="9">
        <f>(K8*VLOOKUP(N8/K8,MAPPING!$B$19:$C$26,2,10))</f>
        <v>0</v>
      </c>
      <c r="V8" s="9">
        <f t="shared" si="26"/>
        <v>0</v>
      </c>
      <c r="W8" s="9">
        <f t="shared" si="27"/>
        <v>0</v>
      </c>
      <c r="X8" s="9">
        <f t="shared" si="28"/>
        <v>0</v>
      </c>
      <c r="Y8" s="74">
        <f t="shared" si="29"/>
        <v>0</v>
      </c>
      <c r="Z8" s="99">
        <f t="shared" si="30"/>
        <v>0</v>
      </c>
      <c r="AA8" s="99">
        <f t="shared" si="31"/>
        <v>1160</v>
      </c>
      <c r="AC8" s="1" t="s">
        <v>158</v>
      </c>
      <c r="AD8" s="1" t="s">
        <v>88</v>
      </c>
      <c r="AE8" s="1" t="s">
        <v>159</v>
      </c>
      <c r="AF8" s="1" t="s">
        <v>160</v>
      </c>
      <c r="AG8" s="1" t="s">
        <v>147</v>
      </c>
      <c r="AH8" s="1" t="s">
        <v>148</v>
      </c>
      <c r="AI8" s="1" t="s">
        <v>149</v>
      </c>
      <c r="AJ8" s="1" t="s">
        <v>49</v>
      </c>
      <c r="AK8" s="6">
        <v>1</v>
      </c>
      <c r="AL8" s="7">
        <v>1.8</v>
      </c>
      <c r="AM8" s="7">
        <v>2</v>
      </c>
      <c r="AN8" s="7">
        <v>2</v>
      </c>
      <c r="AO8" s="1" t="s">
        <v>56</v>
      </c>
      <c r="AP8" s="7">
        <v>19.38</v>
      </c>
      <c r="AQ8" s="1" t="s">
        <v>51</v>
      </c>
      <c r="AR8" s="1" t="s">
        <v>51</v>
      </c>
      <c r="AS8" s="1" t="s">
        <v>51</v>
      </c>
      <c r="AT8" s="1" t="s">
        <v>51</v>
      </c>
      <c r="AU8" s="1" t="s">
        <v>51</v>
      </c>
      <c r="AV8" s="1" t="s">
        <v>112</v>
      </c>
      <c r="AW8" s="1" t="s">
        <v>113</v>
      </c>
      <c r="AX8" s="1" t="s">
        <v>106</v>
      </c>
      <c r="AY8" s="1" t="s">
        <v>49</v>
      </c>
      <c r="AZ8" s="1" t="s">
        <v>52</v>
      </c>
      <c r="BA8" s="1" t="s">
        <v>161</v>
      </c>
      <c r="BB8" s="1" t="s">
        <v>49</v>
      </c>
      <c r="BC8" s="1" t="s">
        <v>162</v>
      </c>
      <c r="BD8" s="1" t="s">
        <v>119</v>
      </c>
      <c r="BE8" s="1" t="s">
        <v>120</v>
      </c>
      <c r="BF8" s="1" t="s">
        <v>89</v>
      </c>
      <c r="BG8" s="1" t="s">
        <v>53</v>
      </c>
      <c r="BH8" s="1" t="s">
        <v>54</v>
      </c>
      <c r="BI8" s="1" t="s">
        <v>49</v>
      </c>
      <c r="BJ8" s="1" t="s">
        <v>110</v>
      </c>
    </row>
    <row r="9" spans="2:62" x14ac:dyDescent="0.3">
      <c r="B9" s="76">
        <f t="shared" si="4"/>
        <v>5</v>
      </c>
      <c r="C9" s="76" t="str">
        <f t="shared" si="11"/>
        <v>NRT</v>
      </c>
      <c r="D9" s="2" t="str">
        <f t="shared" si="12"/>
        <v>2025-09-10</v>
      </c>
      <c r="E9" s="2" t="str">
        <f t="shared" si="13"/>
        <v>82020038093</v>
      </c>
      <c r="F9" s="2" t="str">
        <f t="shared" si="14"/>
        <v>PJP250142964</v>
      </c>
      <c r="G9" s="2" t="str">
        <f t="shared" si="15"/>
        <v>천세민</v>
      </c>
      <c r="H9" s="2" t="str">
        <f t="shared" si="16"/>
        <v>일반(목록배제,Normal-Manifest Exception)</v>
      </c>
      <c r="I9" s="2">
        <f t="shared" si="17"/>
        <v>20.32</v>
      </c>
      <c r="J9" s="76" t="str">
        <f t="shared" si="18"/>
        <v>PAVILION CORPRATION 2</v>
      </c>
      <c r="K9" s="2">
        <f t="shared" si="19"/>
        <v>1</v>
      </c>
      <c r="L9" s="17">
        <f t="shared" si="20"/>
        <v>1.85</v>
      </c>
      <c r="M9" s="17">
        <f t="shared" si="21"/>
        <v>2.1</v>
      </c>
      <c r="N9" s="17">
        <f t="shared" si="22"/>
        <v>2.1</v>
      </c>
      <c r="O9" s="17">
        <f t="shared" si="23"/>
        <v>2.5</v>
      </c>
      <c r="P9" s="73">
        <f t="shared" si="24"/>
        <v>1310</v>
      </c>
      <c r="Q9" s="9">
        <f>VLOOKUP(H9,MAPPING!$B$3:$D$10,3,0)</f>
        <v>0</v>
      </c>
      <c r="R9" s="19">
        <f t="shared" si="25"/>
        <v>0</v>
      </c>
      <c r="S9" s="9">
        <v>0</v>
      </c>
      <c r="T9" s="9">
        <f>(IF(VLOOKUP(VLOOKUP(AP9,MAPPING!$B$12:$D$17,2,1),MAPPING!$C$12:$E$17,2,0)=7000,0,VLOOKUP(VLOOKUP(AP9,MAPPING!$B$12:$D$17,2,1),MAPPING!$C$12:$E$17,2,0)))</f>
        <v>0</v>
      </c>
      <c r="U9" s="9">
        <f>(K9*VLOOKUP(N9/K9,MAPPING!$B$19:$C$26,2,10))</f>
        <v>550</v>
      </c>
      <c r="V9" s="9">
        <f t="shared" si="26"/>
        <v>0</v>
      </c>
      <c r="W9" s="9">
        <f t="shared" si="27"/>
        <v>0</v>
      </c>
      <c r="X9" s="9">
        <f t="shared" si="28"/>
        <v>550</v>
      </c>
      <c r="Y9" s="74">
        <f t="shared" si="29"/>
        <v>57.89473684210526</v>
      </c>
      <c r="Z9" s="99">
        <f t="shared" si="30"/>
        <v>58</v>
      </c>
      <c r="AA9" s="99">
        <f t="shared" si="31"/>
        <v>1368</v>
      </c>
      <c r="AC9" s="1" t="s">
        <v>163</v>
      </c>
      <c r="AD9" s="1" t="s">
        <v>88</v>
      </c>
      <c r="AE9" s="1" t="s">
        <v>164</v>
      </c>
      <c r="AF9" s="1" t="s">
        <v>165</v>
      </c>
      <c r="AG9" s="1" t="s">
        <v>166</v>
      </c>
      <c r="AH9" s="1" t="s">
        <v>167</v>
      </c>
      <c r="AI9" s="1" t="s">
        <v>168</v>
      </c>
      <c r="AJ9" s="1" t="s">
        <v>49</v>
      </c>
      <c r="AK9" s="6">
        <v>1</v>
      </c>
      <c r="AL9" s="7">
        <v>1.85</v>
      </c>
      <c r="AM9" s="7">
        <v>2.1</v>
      </c>
      <c r="AN9" s="7">
        <v>2.1</v>
      </c>
      <c r="AO9" s="1" t="s">
        <v>56</v>
      </c>
      <c r="AP9" s="7">
        <v>20.32</v>
      </c>
      <c r="AQ9" s="1" t="s">
        <v>51</v>
      </c>
      <c r="AR9" s="1" t="s">
        <v>51</v>
      </c>
      <c r="AS9" s="1" t="s">
        <v>51</v>
      </c>
      <c r="AT9" s="1" t="s">
        <v>51</v>
      </c>
      <c r="AU9" s="1" t="s">
        <v>51</v>
      </c>
      <c r="AV9" s="1" t="s">
        <v>112</v>
      </c>
      <c r="AW9" s="1" t="s">
        <v>113</v>
      </c>
      <c r="AX9" s="1" t="s">
        <v>106</v>
      </c>
      <c r="AY9" s="1" t="s">
        <v>49</v>
      </c>
      <c r="AZ9" s="1" t="s">
        <v>52</v>
      </c>
      <c r="BA9" s="1" t="s">
        <v>169</v>
      </c>
      <c r="BB9" s="1" t="s">
        <v>49</v>
      </c>
      <c r="BC9" s="1" t="s">
        <v>170</v>
      </c>
      <c r="BD9" s="1" t="s">
        <v>119</v>
      </c>
      <c r="BE9" s="1" t="s">
        <v>120</v>
      </c>
      <c r="BF9" s="1" t="s">
        <v>89</v>
      </c>
      <c r="BG9" s="1" t="s">
        <v>53</v>
      </c>
      <c r="BH9" s="1" t="s">
        <v>54</v>
      </c>
      <c r="BI9" s="1" t="s">
        <v>49</v>
      </c>
      <c r="BJ9" s="1" t="s">
        <v>110</v>
      </c>
    </row>
    <row r="10" spans="2:62" x14ac:dyDescent="0.3">
      <c r="B10" s="76">
        <f t="shared" si="4"/>
        <v>6</v>
      </c>
      <c r="C10" s="76" t="str">
        <f t="shared" si="11"/>
        <v>NRT</v>
      </c>
      <c r="D10" s="2" t="str">
        <f t="shared" si="12"/>
        <v>2025-09-10</v>
      </c>
      <c r="E10" s="2" t="str">
        <f t="shared" si="13"/>
        <v>82020038093</v>
      </c>
      <c r="F10" s="2" t="str">
        <f t="shared" si="14"/>
        <v>PJP250142965</v>
      </c>
      <c r="G10" s="2" t="str">
        <f t="shared" si="15"/>
        <v>박종현</v>
      </c>
      <c r="H10" s="2" t="str">
        <f t="shared" si="16"/>
        <v>일반(목록배제,Normal-Manifest Exception)</v>
      </c>
      <c r="I10" s="2">
        <f t="shared" si="17"/>
        <v>19.3</v>
      </c>
      <c r="J10" s="76" t="str">
        <f t="shared" si="18"/>
        <v>PAVILION CORPRATION 2</v>
      </c>
      <c r="K10" s="2">
        <f t="shared" si="19"/>
        <v>1</v>
      </c>
      <c r="L10" s="17">
        <f t="shared" si="20"/>
        <v>1.85</v>
      </c>
      <c r="M10" s="17">
        <f t="shared" si="21"/>
        <v>1.9</v>
      </c>
      <c r="N10" s="17">
        <f t="shared" si="22"/>
        <v>1.9</v>
      </c>
      <c r="O10" s="17">
        <f t="shared" si="23"/>
        <v>2</v>
      </c>
      <c r="P10" s="73">
        <f t="shared" si="24"/>
        <v>1160</v>
      </c>
      <c r="Q10" s="9">
        <f>VLOOKUP(H10,MAPPING!$B$3:$D$10,3,0)</f>
        <v>0</v>
      </c>
      <c r="R10" s="19">
        <f t="shared" si="25"/>
        <v>0</v>
      </c>
      <c r="S10" s="9">
        <v>0</v>
      </c>
      <c r="T10" s="9">
        <f>(IF(VLOOKUP(VLOOKUP(AP10,MAPPING!$B$12:$D$17,2,1),MAPPING!$C$12:$E$17,2,0)=7000,0,VLOOKUP(VLOOKUP(AP10,MAPPING!$B$12:$D$17,2,1),MAPPING!$C$12:$E$17,2,0)))</f>
        <v>0</v>
      </c>
      <c r="U10" s="9">
        <f>(K10*VLOOKUP(N10/K10,MAPPING!$B$19:$C$26,2,10))</f>
        <v>0</v>
      </c>
      <c r="V10" s="9">
        <f t="shared" si="26"/>
        <v>0</v>
      </c>
      <c r="W10" s="9">
        <f t="shared" si="27"/>
        <v>0</v>
      </c>
      <c r="X10" s="9">
        <f t="shared" si="28"/>
        <v>0</v>
      </c>
      <c r="Y10" s="74">
        <f t="shared" si="29"/>
        <v>0</v>
      </c>
      <c r="Z10" s="99">
        <f t="shared" si="30"/>
        <v>0</v>
      </c>
      <c r="AA10" s="99">
        <f t="shared" si="31"/>
        <v>1160</v>
      </c>
      <c r="AC10" s="1" t="s">
        <v>163</v>
      </c>
      <c r="AD10" s="1" t="s">
        <v>88</v>
      </c>
      <c r="AE10" s="1" t="s">
        <v>164</v>
      </c>
      <c r="AF10" s="1" t="s">
        <v>171</v>
      </c>
      <c r="AG10" s="1" t="s">
        <v>172</v>
      </c>
      <c r="AH10" s="1" t="s">
        <v>173</v>
      </c>
      <c r="AI10" s="1" t="s">
        <v>174</v>
      </c>
      <c r="AJ10" s="1" t="s">
        <v>49</v>
      </c>
      <c r="AK10" s="6">
        <v>1</v>
      </c>
      <c r="AL10" s="7">
        <v>1.85</v>
      </c>
      <c r="AM10" s="7">
        <v>1.9</v>
      </c>
      <c r="AN10" s="7">
        <v>1.9</v>
      </c>
      <c r="AO10" s="1" t="s">
        <v>56</v>
      </c>
      <c r="AP10" s="7">
        <v>19.3</v>
      </c>
      <c r="AQ10" s="1" t="s">
        <v>51</v>
      </c>
      <c r="AR10" s="1" t="s">
        <v>51</v>
      </c>
      <c r="AS10" s="1" t="s">
        <v>51</v>
      </c>
      <c r="AT10" s="1" t="s">
        <v>51</v>
      </c>
      <c r="AU10" s="1" t="s">
        <v>51</v>
      </c>
      <c r="AV10" s="1" t="s">
        <v>112</v>
      </c>
      <c r="AW10" s="1" t="s">
        <v>113</v>
      </c>
      <c r="AX10" s="1" t="s">
        <v>106</v>
      </c>
      <c r="AY10" s="1" t="s">
        <v>49</v>
      </c>
      <c r="AZ10" s="1" t="s">
        <v>52</v>
      </c>
      <c r="BA10" s="1" t="s">
        <v>175</v>
      </c>
      <c r="BB10" s="1" t="s">
        <v>49</v>
      </c>
      <c r="BC10" s="1" t="s">
        <v>176</v>
      </c>
      <c r="BD10" s="1" t="s">
        <v>119</v>
      </c>
      <c r="BE10" s="1" t="s">
        <v>120</v>
      </c>
      <c r="BF10" s="1" t="s">
        <v>89</v>
      </c>
      <c r="BG10" s="1" t="s">
        <v>53</v>
      </c>
      <c r="BH10" s="1" t="s">
        <v>54</v>
      </c>
      <c r="BI10" s="1" t="s">
        <v>49</v>
      </c>
      <c r="BJ10" s="1" t="s">
        <v>110</v>
      </c>
    </row>
    <row r="11" spans="2:62" x14ac:dyDescent="0.3">
      <c r="B11" s="76">
        <f t="shared" si="4"/>
        <v>7</v>
      </c>
      <c r="C11" s="76" t="str">
        <f t="shared" si="11"/>
        <v>NRT</v>
      </c>
      <c r="D11" s="2" t="str">
        <f t="shared" si="12"/>
        <v>2025-09-13</v>
      </c>
      <c r="E11" s="2" t="str">
        <f t="shared" si="13"/>
        <v>82020038126</v>
      </c>
      <c r="F11" s="2" t="str">
        <f t="shared" si="14"/>
        <v>PJP250144150</v>
      </c>
      <c r="G11" s="2" t="str">
        <f t="shared" si="15"/>
        <v>정승환</v>
      </c>
      <c r="H11" s="2" t="str">
        <f t="shared" si="16"/>
        <v>일반(목록배제,Normal-Manifest Exception)</v>
      </c>
      <c r="I11" s="2">
        <f t="shared" si="17"/>
        <v>147.94</v>
      </c>
      <c r="J11" s="76" t="str">
        <f t="shared" si="18"/>
        <v>PAVILION CORPRATION 2</v>
      </c>
      <c r="K11" s="2">
        <f t="shared" si="19"/>
        <v>1</v>
      </c>
      <c r="L11" s="17">
        <f t="shared" si="20"/>
        <v>1.75</v>
      </c>
      <c r="M11" s="17">
        <f t="shared" si="21"/>
        <v>2</v>
      </c>
      <c r="N11" s="17">
        <f t="shared" si="22"/>
        <v>2</v>
      </c>
      <c r="O11" s="17">
        <f t="shared" si="23"/>
        <v>2</v>
      </c>
      <c r="P11" s="73">
        <f t="shared" si="24"/>
        <v>1160</v>
      </c>
      <c r="Q11" s="9">
        <f>VLOOKUP(H11,MAPPING!$B$3:$D$10,3,0)</f>
        <v>0</v>
      </c>
      <c r="R11" s="19">
        <f t="shared" si="25"/>
        <v>0</v>
      </c>
      <c r="S11" s="9">
        <v>0</v>
      </c>
      <c r="T11" s="9">
        <f>(IF(VLOOKUP(VLOOKUP(AP11,MAPPING!$B$12:$D$17,2,1),MAPPING!$C$12:$E$17,2,0)=7000,0,VLOOKUP(VLOOKUP(AP11,MAPPING!$B$12:$D$17,2,1),MAPPING!$C$12:$E$17,2,0)))</f>
        <v>0</v>
      </c>
      <c r="U11" s="9">
        <f>(K11*VLOOKUP(N11/K11,MAPPING!$B$19:$C$26,2,10))</f>
        <v>0</v>
      </c>
      <c r="V11" s="9">
        <f t="shared" si="26"/>
        <v>0</v>
      </c>
      <c r="W11" s="9">
        <f t="shared" si="27"/>
        <v>0</v>
      </c>
      <c r="X11" s="9">
        <f t="shared" si="28"/>
        <v>0</v>
      </c>
      <c r="Y11" s="74">
        <f t="shared" si="29"/>
        <v>0</v>
      </c>
      <c r="Z11" s="99">
        <f t="shared" si="30"/>
        <v>0</v>
      </c>
      <c r="AA11" s="99">
        <f t="shared" si="31"/>
        <v>1160</v>
      </c>
      <c r="AC11" s="1" t="s">
        <v>177</v>
      </c>
      <c r="AD11" s="1" t="s">
        <v>88</v>
      </c>
      <c r="AE11" s="1" t="s">
        <v>178</v>
      </c>
      <c r="AF11" s="1" t="s">
        <v>179</v>
      </c>
      <c r="AG11" s="1" t="s">
        <v>180</v>
      </c>
      <c r="AH11" s="1" t="s">
        <v>181</v>
      </c>
      <c r="AI11" s="1" t="s">
        <v>182</v>
      </c>
      <c r="AJ11" s="1" t="s">
        <v>49</v>
      </c>
      <c r="AK11" s="6">
        <v>1</v>
      </c>
      <c r="AL11" s="7">
        <v>1.75</v>
      </c>
      <c r="AM11" s="7">
        <v>2</v>
      </c>
      <c r="AN11" s="7">
        <v>2</v>
      </c>
      <c r="AO11" s="1" t="s">
        <v>56</v>
      </c>
      <c r="AP11" s="7">
        <v>147.94</v>
      </c>
      <c r="AQ11" s="1" t="s">
        <v>51</v>
      </c>
      <c r="AR11" s="1" t="s">
        <v>51</v>
      </c>
      <c r="AS11" s="1" t="s">
        <v>51</v>
      </c>
      <c r="AT11" s="1" t="s">
        <v>51</v>
      </c>
      <c r="AU11" s="1" t="s">
        <v>51</v>
      </c>
      <c r="AV11" s="1" t="s">
        <v>112</v>
      </c>
      <c r="AW11" s="1" t="s">
        <v>113</v>
      </c>
      <c r="AX11" s="1" t="s">
        <v>106</v>
      </c>
      <c r="AY11" s="1" t="s">
        <v>49</v>
      </c>
      <c r="AZ11" s="1" t="s">
        <v>52</v>
      </c>
      <c r="BA11" s="1" t="s">
        <v>183</v>
      </c>
      <c r="BB11" s="1" t="s">
        <v>49</v>
      </c>
      <c r="BC11" s="1" t="s">
        <v>184</v>
      </c>
      <c r="BD11" s="1" t="s">
        <v>119</v>
      </c>
      <c r="BE11" s="1" t="s">
        <v>120</v>
      </c>
      <c r="BF11" s="1" t="s">
        <v>89</v>
      </c>
      <c r="BG11" s="1" t="s">
        <v>53</v>
      </c>
      <c r="BH11" s="1" t="s">
        <v>54</v>
      </c>
      <c r="BI11" s="1" t="s">
        <v>49</v>
      </c>
      <c r="BJ11" s="1" t="s">
        <v>110</v>
      </c>
    </row>
    <row r="12" spans="2:62" x14ac:dyDescent="0.3">
      <c r="B12" s="76">
        <f t="shared" si="4"/>
        <v>8</v>
      </c>
      <c r="C12" s="76" t="str">
        <f t="shared" si="11"/>
        <v>NRT</v>
      </c>
      <c r="D12" s="2" t="str">
        <f t="shared" si="12"/>
        <v>2025-09-13</v>
      </c>
      <c r="E12" s="2" t="str">
        <f t="shared" si="13"/>
        <v>82020038126</v>
      </c>
      <c r="F12" s="2" t="str">
        <f t="shared" si="14"/>
        <v>PJP250144153</v>
      </c>
      <c r="G12" s="2" t="str">
        <f t="shared" si="15"/>
        <v>이형석</v>
      </c>
      <c r="H12" s="2" t="str">
        <f t="shared" si="16"/>
        <v>일반(목록배제,Normal-Manifest Exception)</v>
      </c>
      <c r="I12" s="2">
        <f t="shared" si="17"/>
        <v>20.64</v>
      </c>
      <c r="J12" s="76" t="str">
        <f t="shared" si="18"/>
        <v>PAVILION CORPRATION 2</v>
      </c>
      <c r="K12" s="2">
        <f t="shared" si="19"/>
        <v>1</v>
      </c>
      <c r="L12" s="17">
        <f t="shared" si="20"/>
        <v>1.85</v>
      </c>
      <c r="M12" s="17">
        <f t="shared" si="21"/>
        <v>2</v>
      </c>
      <c r="N12" s="17">
        <f t="shared" si="22"/>
        <v>2</v>
      </c>
      <c r="O12" s="17">
        <f t="shared" si="23"/>
        <v>2</v>
      </c>
      <c r="P12" s="73">
        <f t="shared" si="24"/>
        <v>1160</v>
      </c>
      <c r="Q12" s="9">
        <f>VLOOKUP(H12,MAPPING!$B$3:$D$10,3,0)</f>
        <v>0</v>
      </c>
      <c r="R12" s="19">
        <f t="shared" si="25"/>
        <v>0</v>
      </c>
      <c r="S12" s="9">
        <v>0</v>
      </c>
      <c r="T12" s="9">
        <f>(IF(VLOOKUP(VLOOKUP(AP12,MAPPING!$B$12:$D$17,2,1),MAPPING!$C$12:$E$17,2,0)=7000,0,VLOOKUP(VLOOKUP(AP12,MAPPING!$B$12:$D$17,2,1),MAPPING!$C$12:$E$17,2,0)))</f>
        <v>0</v>
      </c>
      <c r="U12" s="9">
        <f>(K12*VLOOKUP(N12/K12,MAPPING!$B$19:$C$26,2,10))</f>
        <v>0</v>
      </c>
      <c r="V12" s="9">
        <f t="shared" si="26"/>
        <v>0</v>
      </c>
      <c r="W12" s="9">
        <f t="shared" si="27"/>
        <v>0</v>
      </c>
      <c r="X12" s="9">
        <f t="shared" si="28"/>
        <v>0</v>
      </c>
      <c r="Y12" s="74">
        <f t="shared" si="29"/>
        <v>0</v>
      </c>
      <c r="Z12" s="99">
        <f t="shared" si="30"/>
        <v>0</v>
      </c>
      <c r="AA12" s="99">
        <f t="shared" si="31"/>
        <v>1160</v>
      </c>
      <c r="AC12" s="1" t="s">
        <v>177</v>
      </c>
      <c r="AD12" s="1" t="s">
        <v>88</v>
      </c>
      <c r="AE12" s="1" t="s">
        <v>178</v>
      </c>
      <c r="AF12" s="1" t="s">
        <v>185</v>
      </c>
      <c r="AG12" s="1" t="s">
        <v>186</v>
      </c>
      <c r="AH12" s="1" t="s">
        <v>187</v>
      </c>
      <c r="AI12" s="1" t="s">
        <v>188</v>
      </c>
      <c r="AJ12" s="1" t="s">
        <v>49</v>
      </c>
      <c r="AK12" s="6">
        <v>1</v>
      </c>
      <c r="AL12" s="7">
        <v>1.85</v>
      </c>
      <c r="AM12" s="7">
        <v>2</v>
      </c>
      <c r="AN12" s="7">
        <v>2</v>
      </c>
      <c r="AO12" s="1" t="s">
        <v>56</v>
      </c>
      <c r="AP12" s="7">
        <v>20.64</v>
      </c>
      <c r="AQ12" s="1" t="s">
        <v>51</v>
      </c>
      <c r="AR12" s="1" t="s">
        <v>51</v>
      </c>
      <c r="AS12" s="1" t="s">
        <v>51</v>
      </c>
      <c r="AT12" s="1" t="s">
        <v>51</v>
      </c>
      <c r="AU12" s="1" t="s">
        <v>51</v>
      </c>
      <c r="AV12" s="1" t="s">
        <v>112</v>
      </c>
      <c r="AW12" s="1" t="s">
        <v>113</v>
      </c>
      <c r="AX12" s="1" t="s">
        <v>106</v>
      </c>
      <c r="AY12" s="1" t="s">
        <v>49</v>
      </c>
      <c r="AZ12" s="1" t="s">
        <v>52</v>
      </c>
      <c r="BA12" s="1" t="s">
        <v>189</v>
      </c>
      <c r="BB12" s="1" t="s">
        <v>49</v>
      </c>
      <c r="BC12" s="1" t="s">
        <v>190</v>
      </c>
      <c r="BD12" s="1" t="s">
        <v>119</v>
      </c>
      <c r="BE12" s="1" t="s">
        <v>120</v>
      </c>
      <c r="BF12" s="1" t="s">
        <v>89</v>
      </c>
      <c r="BG12" s="1" t="s">
        <v>53</v>
      </c>
      <c r="BH12" s="1" t="s">
        <v>54</v>
      </c>
      <c r="BI12" s="1" t="s">
        <v>49</v>
      </c>
      <c r="BJ12" s="1" t="s">
        <v>110</v>
      </c>
    </row>
    <row r="13" spans="2:62" x14ac:dyDescent="0.3">
      <c r="B13" s="76">
        <f t="shared" si="4"/>
        <v>9</v>
      </c>
      <c r="C13" s="76" t="str">
        <f t="shared" si="11"/>
        <v>NRT</v>
      </c>
      <c r="D13" s="2" t="str">
        <f t="shared" si="12"/>
        <v>2025-09-13</v>
      </c>
      <c r="E13" s="2" t="str">
        <f t="shared" si="13"/>
        <v>82020038126</v>
      </c>
      <c r="F13" s="2" t="str">
        <f t="shared" si="14"/>
        <v>PJP250144152</v>
      </c>
      <c r="G13" s="2" t="str">
        <f t="shared" si="15"/>
        <v>서국한</v>
      </c>
      <c r="H13" s="2" t="str">
        <f t="shared" si="16"/>
        <v>일반(목록배제,Normal-Manifest Exception)</v>
      </c>
      <c r="I13" s="2">
        <f t="shared" si="17"/>
        <v>20.64</v>
      </c>
      <c r="J13" s="76" t="str">
        <f t="shared" si="18"/>
        <v>PAVILION CORPRATION 2</v>
      </c>
      <c r="K13" s="2">
        <f t="shared" si="19"/>
        <v>1</v>
      </c>
      <c r="L13" s="17">
        <f t="shared" si="20"/>
        <v>1.8</v>
      </c>
      <c r="M13" s="17">
        <f t="shared" si="21"/>
        <v>2.2999999999999998</v>
      </c>
      <c r="N13" s="17">
        <f t="shared" si="22"/>
        <v>2.2999999999999998</v>
      </c>
      <c r="O13" s="17">
        <f t="shared" si="23"/>
        <v>2.5</v>
      </c>
      <c r="P13" s="73">
        <f t="shared" si="24"/>
        <v>1310</v>
      </c>
      <c r="Q13" s="9">
        <f>VLOOKUP(H13,MAPPING!$B$3:$D$10,3,0)</f>
        <v>0</v>
      </c>
      <c r="R13" s="19">
        <f t="shared" si="25"/>
        <v>0</v>
      </c>
      <c r="S13" s="9">
        <v>0</v>
      </c>
      <c r="T13" s="9">
        <f>(IF(VLOOKUP(VLOOKUP(AP13,MAPPING!$B$12:$D$17,2,1),MAPPING!$C$12:$E$17,2,0)=7000,0,VLOOKUP(VLOOKUP(AP13,MAPPING!$B$12:$D$17,2,1),MAPPING!$C$12:$E$17,2,0)))</f>
        <v>0</v>
      </c>
      <c r="U13" s="9">
        <f>(K13*VLOOKUP(N13/K13,MAPPING!$B$19:$C$26,2,10))</f>
        <v>550</v>
      </c>
      <c r="V13" s="9">
        <f t="shared" si="26"/>
        <v>0</v>
      </c>
      <c r="W13" s="9">
        <f t="shared" si="27"/>
        <v>0</v>
      </c>
      <c r="X13" s="9">
        <f t="shared" si="28"/>
        <v>550</v>
      </c>
      <c r="Y13" s="74">
        <f t="shared" si="29"/>
        <v>57.89473684210526</v>
      </c>
      <c r="Z13" s="99">
        <f t="shared" si="30"/>
        <v>58</v>
      </c>
      <c r="AA13" s="99">
        <f t="shared" si="31"/>
        <v>1368</v>
      </c>
      <c r="AC13" s="1" t="s">
        <v>177</v>
      </c>
      <c r="AD13" s="1" t="s">
        <v>88</v>
      </c>
      <c r="AE13" s="1" t="s">
        <v>178</v>
      </c>
      <c r="AF13" s="1" t="s">
        <v>191</v>
      </c>
      <c r="AG13" s="1" t="s">
        <v>192</v>
      </c>
      <c r="AH13" s="1" t="s">
        <v>193</v>
      </c>
      <c r="AI13" s="1" t="s">
        <v>194</v>
      </c>
      <c r="AJ13" s="1" t="s">
        <v>49</v>
      </c>
      <c r="AK13" s="6">
        <v>1</v>
      </c>
      <c r="AL13" s="7">
        <v>1.8</v>
      </c>
      <c r="AM13" s="7">
        <v>2.2999999999999998</v>
      </c>
      <c r="AN13" s="7">
        <v>2.2999999999999998</v>
      </c>
      <c r="AO13" s="1" t="s">
        <v>56</v>
      </c>
      <c r="AP13" s="7">
        <v>20.64</v>
      </c>
      <c r="AQ13" s="1" t="s">
        <v>51</v>
      </c>
      <c r="AR13" s="1" t="s">
        <v>51</v>
      </c>
      <c r="AS13" s="1" t="s">
        <v>51</v>
      </c>
      <c r="AT13" s="1" t="s">
        <v>51</v>
      </c>
      <c r="AU13" s="1" t="s">
        <v>51</v>
      </c>
      <c r="AV13" s="1" t="s">
        <v>112</v>
      </c>
      <c r="AW13" s="1" t="s">
        <v>113</v>
      </c>
      <c r="AX13" s="1" t="s">
        <v>106</v>
      </c>
      <c r="AY13" s="1" t="s">
        <v>49</v>
      </c>
      <c r="AZ13" s="1" t="s">
        <v>52</v>
      </c>
      <c r="BA13" s="1" t="s">
        <v>195</v>
      </c>
      <c r="BB13" s="1" t="s">
        <v>49</v>
      </c>
      <c r="BC13" s="1" t="s">
        <v>196</v>
      </c>
      <c r="BD13" s="1" t="s">
        <v>119</v>
      </c>
      <c r="BE13" s="1" t="s">
        <v>120</v>
      </c>
      <c r="BF13" s="1" t="s">
        <v>89</v>
      </c>
      <c r="BG13" s="1" t="s">
        <v>53</v>
      </c>
      <c r="BH13" s="1" t="s">
        <v>54</v>
      </c>
      <c r="BI13" s="1" t="s">
        <v>49</v>
      </c>
      <c r="BJ13" s="1" t="s">
        <v>110</v>
      </c>
    </row>
    <row r="14" spans="2:62" x14ac:dyDescent="0.3">
      <c r="B14" s="76">
        <f t="shared" si="4"/>
        <v>10</v>
      </c>
      <c r="C14" s="76" t="str">
        <f t="shared" si="11"/>
        <v>NRT</v>
      </c>
      <c r="D14" s="2" t="str">
        <f t="shared" si="12"/>
        <v>2025-09-13</v>
      </c>
      <c r="E14" s="2" t="str">
        <f t="shared" si="13"/>
        <v>82020038126</v>
      </c>
      <c r="F14" s="2" t="str">
        <f t="shared" si="14"/>
        <v>PJP250144151</v>
      </c>
      <c r="G14" s="2" t="str">
        <f t="shared" si="15"/>
        <v>이현욱</v>
      </c>
      <c r="H14" s="2" t="str">
        <f t="shared" si="16"/>
        <v>일반(목록배제,Normal-Manifest Exception)</v>
      </c>
      <c r="I14" s="2">
        <f t="shared" si="17"/>
        <v>20.64</v>
      </c>
      <c r="J14" s="76" t="str">
        <f t="shared" si="18"/>
        <v>PAVILION CORPRATION 2</v>
      </c>
      <c r="K14" s="2">
        <f t="shared" si="19"/>
        <v>1</v>
      </c>
      <c r="L14" s="17">
        <f t="shared" si="20"/>
        <v>1.8</v>
      </c>
      <c r="M14" s="17">
        <f t="shared" si="21"/>
        <v>2.2000000000000002</v>
      </c>
      <c r="N14" s="17">
        <f t="shared" si="22"/>
        <v>2.2000000000000002</v>
      </c>
      <c r="O14" s="17">
        <f t="shared" si="23"/>
        <v>2.5</v>
      </c>
      <c r="P14" s="73">
        <f t="shared" si="24"/>
        <v>1310</v>
      </c>
      <c r="Q14" s="9">
        <f>VLOOKUP(H14,MAPPING!$B$3:$D$10,3,0)</f>
        <v>0</v>
      </c>
      <c r="R14" s="19">
        <f t="shared" si="25"/>
        <v>0</v>
      </c>
      <c r="S14" s="9">
        <v>0</v>
      </c>
      <c r="T14" s="9">
        <f>(IF(VLOOKUP(VLOOKUP(AP14,MAPPING!$B$12:$D$17,2,1),MAPPING!$C$12:$E$17,2,0)=7000,0,VLOOKUP(VLOOKUP(AP14,MAPPING!$B$12:$D$17,2,1),MAPPING!$C$12:$E$17,2,0)))</f>
        <v>0</v>
      </c>
      <c r="U14" s="9">
        <f>(K14*VLOOKUP(N14/K14,MAPPING!$B$19:$C$26,2,10))</f>
        <v>550</v>
      </c>
      <c r="V14" s="9">
        <f t="shared" si="26"/>
        <v>0</v>
      </c>
      <c r="W14" s="9">
        <f t="shared" si="27"/>
        <v>0</v>
      </c>
      <c r="X14" s="9">
        <f t="shared" si="28"/>
        <v>550</v>
      </c>
      <c r="Y14" s="74">
        <f t="shared" si="29"/>
        <v>57.89473684210526</v>
      </c>
      <c r="Z14" s="99">
        <f t="shared" si="30"/>
        <v>58</v>
      </c>
      <c r="AA14" s="99">
        <f t="shared" si="31"/>
        <v>1368</v>
      </c>
      <c r="AC14" s="1" t="s">
        <v>177</v>
      </c>
      <c r="AD14" s="1" t="s">
        <v>88</v>
      </c>
      <c r="AE14" s="1" t="s">
        <v>178</v>
      </c>
      <c r="AF14" s="1" t="s">
        <v>197</v>
      </c>
      <c r="AG14" s="1" t="s">
        <v>198</v>
      </c>
      <c r="AH14" s="1" t="s">
        <v>199</v>
      </c>
      <c r="AI14" s="1" t="s">
        <v>200</v>
      </c>
      <c r="AJ14" s="1" t="s">
        <v>49</v>
      </c>
      <c r="AK14" s="6">
        <v>1</v>
      </c>
      <c r="AL14" s="7">
        <v>1.8</v>
      </c>
      <c r="AM14" s="7">
        <v>2.2000000000000002</v>
      </c>
      <c r="AN14" s="7">
        <v>2.2000000000000002</v>
      </c>
      <c r="AO14" s="1" t="s">
        <v>56</v>
      </c>
      <c r="AP14" s="7">
        <v>20.64</v>
      </c>
      <c r="AQ14" s="1" t="s">
        <v>51</v>
      </c>
      <c r="AR14" s="1" t="s">
        <v>51</v>
      </c>
      <c r="AS14" s="1" t="s">
        <v>51</v>
      </c>
      <c r="AT14" s="1" t="s">
        <v>51</v>
      </c>
      <c r="AU14" s="1" t="s">
        <v>51</v>
      </c>
      <c r="AV14" s="1" t="s">
        <v>112</v>
      </c>
      <c r="AW14" s="1" t="s">
        <v>113</v>
      </c>
      <c r="AX14" s="1" t="s">
        <v>106</v>
      </c>
      <c r="AY14" s="1" t="s">
        <v>49</v>
      </c>
      <c r="AZ14" s="1" t="s">
        <v>52</v>
      </c>
      <c r="BA14" s="1" t="s">
        <v>201</v>
      </c>
      <c r="BB14" s="1" t="s">
        <v>49</v>
      </c>
      <c r="BC14" s="1" t="s">
        <v>202</v>
      </c>
      <c r="BD14" s="1" t="s">
        <v>119</v>
      </c>
      <c r="BE14" s="1" t="s">
        <v>120</v>
      </c>
      <c r="BF14" s="1" t="s">
        <v>89</v>
      </c>
      <c r="BG14" s="1" t="s">
        <v>53</v>
      </c>
      <c r="BH14" s="1" t="s">
        <v>54</v>
      </c>
      <c r="BI14" s="1" t="s">
        <v>49</v>
      </c>
      <c r="BJ14" s="1" t="s">
        <v>110</v>
      </c>
    </row>
    <row r="15" spans="2:62" x14ac:dyDescent="0.3">
      <c r="B15" s="76">
        <f t="shared" si="4"/>
        <v>11</v>
      </c>
      <c r="C15" s="76" t="str">
        <f t="shared" si="11"/>
        <v>NRT</v>
      </c>
      <c r="D15" s="2" t="str">
        <f t="shared" si="12"/>
        <v>2025-09-13</v>
      </c>
      <c r="E15" s="2" t="str">
        <f t="shared" si="13"/>
        <v>82020038126</v>
      </c>
      <c r="F15" s="2" t="str">
        <f t="shared" si="14"/>
        <v>PJP250144155</v>
      </c>
      <c r="G15" s="2" t="str">
        <f t="shared" si="15"/>
        <v>이형석</v>
      </c>
      <c r="H15" s="2" t="str">
        <f t="shared" si="16"/>
        <v>일반(목록배제,Normal-Manifest Exception)</v>
      </c>
      <c r="I15" s="2">
        <f t="shared" si="17"/>
        <v>57.35</v>
      </c>
      <c r="J15" s="76" t="str">
        <f t="shared" si="18"/>
        <v>PAVILION CORPRATION 2</v>
      </c>
      <c r="K15" s="2">
        <f t="shared" si="19"/>
        <v>1</v>
      </c>
      <c r="L15" s="17">
        <f t="shared" si="20"/>
        <v>1.75</v>
      </c>
      <c r="M15" s="17">
        <f t="shared" si="21"/>
        <v>2</v>
      </c>
      <c r="N15" s="17">
        <f t="shared" si="22"/>
        <v>2</v>
      </c>
      <c r="O15" s="17">
        <f t="shared" si="23"/>
        <v>2</v>
      </c>
      <c r="P15" s="73">
        <f t="shared" si="24"/>
        <v>1160</v>
      </c>
      <c r="Q15" s="9">
        <f>VLOOKUP(H15,MAPPING!$B$3:$D$10,3,0)</f>
        <v>0</v>
      </c>
      <c r="R15" s="19">
        <f t="shared" si="25"/>
        <v>0</v>
      </c>
      <c r="S15" s="9">
        <v>0</v>
      </c>
      <c r="T15" s="9">
        <f>(IF(VLOOKUP(VLOOKUP(AP15,MAPPING!$B$12:$D$17,2,1),MAPPING!$C$12:$E$17,2,0)=7000,0,VLOOKUP(VLOOKUP(AP15,MAPPING!$B$12:$D$17,2,1),MAPPING!$C$12:$E$17,2,0)))</f>
        <v>0</v>
      </c>
      <c r="U15" s="9">
        <f>(K15*VLOOKUP(N15/K15,MAPPING!$B$19:$C$26,2,10))</f>
        <v>0</v>
      </c>
      <c r="V15" s="9">
        <f t="shared" si="26"/>
        <v>0</v>
      </c>
      <c r="W15" s="9">
        <f t="shared" si="27"/>
        <v>0</v>
      </c>
      <c r="X15" s="9">
        <f t="shared" si="28"/>
        <v>0</v>
      </c>
      <c r="Y15" s="74">
        <f t="shared" si="29"/>
        <v>0</v>
      </c>
      <c r="Z15" s="99">
        <f t="shared" si="30"/>
        <v>0</v>
      </c>
      <c r="AA15" s="99">
        <f t="shared" si="31"/>
        <v>1160</v>
      </c>
      <c r="AC15" s="1" t="s">
        <v>177</v>
      </c>
      <c r="AD15" s="1" t="s">
        <v>88</v>
      </c>
      <c r="AE15" s="1" t="s">
        <v>178</v>
      </c>
      <c r="AF15" s="1" t="s">
        <v>203</v>
      </c>
      <c r="AG15" s="1" t="s">
        <v>186</v>
      </c>
      <c r="AH15" s="1" t="s">
        <v>187</v>
      </c>
      <c r="AI15" s="1" t="s">
        <v>188</v>
      </c>
      <c r="AJ15" s="1" t="s">
        <v>49</v>
      </c>
      <c r="AK15" s="6">
        <v>1</v>
      </c>
      <c r="AL15" s="7">
        <v>1.75</v>
      </c>
      <c r="AM15" s="7">
        <v>2</v>
      </c>
      <c r="AN15" s="7">
        <v>2</v>
      </c>
      <c r="AO15" s="1" t="s">
        <v>56</v>
      </c>
      <c r="AP15" s="7">
        <v>57.35</v>
      </c>
      <c r="AQ15" s="1" t="s">
        <v>51</v>
      </c>
      <c r="AR15" s="1" t="s">
        <v>51</v>
      </c>
      <c r="AS15" s="1" t="s">
        <v>51</v>
      </c>
      <c r="AT15" s="1" t="s">
        <v>51</v>
      </c>
      <c r="AU15" s="1" t="s">
        <v>51</v>
      </c>
      <c r="AV15" s="1" t="s">
        <v>112</v>
      </c>
      <c r="AW15" s="1" t="s">
        <v>113</v>
      </c>
      <c r="AX15" s="1" t="s">
        <v>106</v>
      </c>
      <c r="AY15" s="1" t="s">
        <v>49</v>
      </c>
      <c r="AZ15" s="1" t="s">
        <v>52</v>
      </c>
      <c r="BA15" s="1" t="s">
        <v>204</v>
      </c>
      <c r="BB15" s="1" t="s">
        <v>49</v>
      </c>
      <c r="BC15" s="1" t="s">
        <v>205</v>
      </c>
      <c r="BD15" s="1" t="s">
        <v>119</v>
      </c>
      <c r="BE15" s="1" t="s">
        <v>120</v>
      </c>
      <c r="BF15" s="1" t="s">
        <v>89</v>
      </c>
      <c r="BG15" s="1" t="s">
        <v>53</v>
      </c>
      <c r="BH15" s="1" t="s">
        <v>54</v>
      </c>
      <c r="BI15" s="1" t="s">
        <v>49</v>
      </c>
      <c r="BJ15" s="1" t="s">
        <v>110</v>
      </c>
    </row>
    <row r="16" spans="2:62" x14ac:dyDescent="0.3">
      <c r="B16" s="76">
        <f t="shared" si="4"/>
        <v>12</v>
      </c>
      <c r="C16" s="76" t="str">
        <f t="shared" si="11"/>
        <v>NRT</v>
      </c>
      <c r="D16" s="2" t="str">
        <f t="shared" si="12"/>
        <v>2025-09-17</v>
      </c>
      <c r="E16" s="2" t="str">
        <f t="shared" si="13"/>
        <v>82020038130</v>
      </c>
      <c r="F16" s="2" t="str">
        <f t="shared" si="14"/>
        <v>PJP250146141</v>
      </c>
      <c r="G16" s="2" t="str">
        <f t="shared" si="15"/>
        <v>최한별</v>
      </c>
      <c r="H16" s="2" t="str">
        <f t="shared" si="16"/>
        <v>일반(목록배제,Normal-Manifest Exception)</v>
      </c>
      <c r="I16" s="2">
        <f t="shared" si="17"/>
        <v>19.02</v>
      </c>
      <c r="J16" s="76" t="str">
        <f t="shared" si="18"/>
        <v>PAVILION CORPRATION 2</v>
      </c>
      <c r="K16" s="2">
        <f t="shared" si="19"/>
        <v>1</v>
      </c>
      <c r="L16" s="17">
        <f t="shared" si="20"/>
        <v>1.7</v>
      </c>
      <c r="M16" s="17">
        <f t="shared" si="21"/>
        <v>2.2000000000000002</v>
      </c>
      <c r="N16" s="17">
        <f t="shared" si="22"/>
        <v>2.2000000000000002</v>
      </c>
      <c r="O16" s="17">
        <f t="shared" si="23"/>
        <v>2.5</v>
      </c>
      <c r="P16" s="73">
        <f t="shared" si="24"/>
        <v>1310</v>
      </c>
      <c r="Q16" s="9">
        <f>VLOOKUP(H16,MAPPING!$B$3:$D$10,3,0)</f>
        <v>0</v>
      </c>
      <c r="R16" s="19">
        <f t="shared" si="25"/>
        <v>0</v>
      </c>
      <c r="S16" s="9">
        <v>0</v>
      </c>
      <c r="T16" s="9">
        <f>(IF(VLOOKUP(VLOOKUP(AP16,MAPPING!$B$12:$D$17,2,1),MAPPING!$C$12:$E$17,2,0)=7000,0,VLOOKUP(VLOOKUP(AP16,MAPPING!$B$12:$D$17,2,1),MAPPING!$C$12:$E$17,2,0)))</f>
        <v>0</v>
      </c>
      <c r="U16" s="9">
        <f>(K16*VLOOKUP(N16/K16,MAPPING!$B$19:$C$26,2,10))</f>
        <v>550</v>
      </c>
      <c r="V16" s="9">
        <f t="shared" si="26"/>
        <v>0</v>
      </c>
      <c r="W16" s="9">
        <f t="shared" si="27"/>
        <v>0</v>
      </c>
      <c r="X16" s="9">
        <f t="shared" si="28"/>
        <v>550</v>
      </c>
      <c r="Y16" s="74">
        <f t="shared" si="29"/>
        <v>57.89473684210526</v>
      </c>
      <c r="Z16" s="99">
        <f t="shared" si="30"/>
        <v>58</v>
      </c>
      <c r="AA16" s="99">
        <f t="shared" si="31"/>
        <v>1368</v>
      </c>
      <c r="AC16" s="1" t="s">
        <v>206</v>
      </c>
      <c r="AD16" s="1" t="s">
        <v>88</v>
      </c>
      <c r="AE16" s="1" t="s">
        <v>207</v>
      </c>
      <c r="AF16" s="1" t="s">
        <v>208</v>
      </c>
      <c r="AG16" s="1" t="s">
        <v>134</v>
      </c>
      <c r="AH16" s="1" t="s">
        <v>135</v>
      </c>
      <c r="AI16" s="1" t="s">
        <v>136</v>
      </c>
      <c r="AJ16" s="1" t="s">
        <v>49</v>
      </c>
      <c r="AK16" s="6">
        <v>1</v>
      </c>
      <c r="AL16" s="7">
        <v>1.7</v>
      </c>
      <c r="AM16" s="7">
        <v>2.2000000000000002</v>
      </c>
      <c r="AN16" s="7">
        <v>2.2000000000000002</v>
      </c>
      <c r="AO16" s="1" t="s">
        <v>56</v>
      </c>
      <c r="AP16" s="7">
        <v>19.02</v>
      </c>
      <c r="AQ16" s="1" t="s">
        <v>51</v>
      </c>
      <c r="AR16" s="1" t="s">
        <v>51</v>
      </c>
      <c r="AS16" s="1" t="s">
        <v>51</v>
      </c>
      <c r="AT16" s="1" t="s">
        <v>51</v>
      </c>
      <c r="AU16" s="1" t="s">
        <v>51</v>
      </c>
      <c r="AV16" s="1" t="s">
        <v>112</v>
      </c>
      <c r="AW16" s="1" t="s">
        <v>113</v>
      </c>
      <c r="AX16" s="1" t="s">
        <v>106</v>
      </c>
      <c r="AY16" s="1" t="s">
        <v>49</v>
      </c>
      <c r="AZ16" s="1" t="s">
        <v>52</v>
      </c>
      <c r="BA16" s="1" t="s">
        <v>209</v>
      </c>
      <c r="BB16" s="1" t="s">
        <v>49</v>
      </c>
      <c r="BC16" s="1" t="s">
        <v>210</v>
      </c>
      <c r="BD16" s="1" t="s">
        <v>119</v>
      </c>
      <c r="BE16" s="1" t="s">
        <v>120</v>
      </c>
      <c r="BF16" s="1" t="s">
        <v>89</v>
      </c>
      <c r="BG16" s="1" t="s">
        <v>53</v>
      </c>
      <c r="BH16" s="1" t="s">
        <v>54</v>
      </c>
      <c r="BI16" s="1" t="s">
        <v>49</v>
      </c>
      <c r="BJ16" s="1" t="s">
        <v>110</v>
      </c>
    </row>
    <row r="17" spans="2:62" x14ac:dyDescent="0.3">
      <c r="B17" s="76">
        <f t="shared" si="4"/>
        <v>13</v>
      </c>
      <c r="C17" s="76" t="str">
        <f t="shared" si="11"/>
        <v>NRT</v>
      </c>
      <c r="D17" s="2" t="str">
        <f t="shared" si="12"/>
        <v>2025-09-17</v>
      </c>
      <c r="E17" s="2" t="str">
        <f t="shared" si="13"/>
        <v>82020038130</v>
      </c>
      <c r="F17" s="2" t="str">
        <f t="shared" si="14"/>
        <v>PJP250146086</v>
      </c>
      <c r="G17" s="2" t="str">
        <f t="shared" si="15"/>
        <v>조원석</v>
      </c>
      <c r="H17" s="2" t="str">
        <f t="shared" si="16"/>
        <v>일반(목록배제,Normal-Manifest Exception)</v>
      </c>
      <c r="I17" s="2">
        <f t="shared" si="17"/>
        <v>62.89</v>
      </c>
      <c r="J17" s="76" t="str">
        <f t="shared" si="18"/>
        <v>PAVILION CORPRATION 2</v>
      </c>
      <c r="K17" s="2">
        <f t="shared" si="19"/>
        <v>1</v>
      </c>
      <c r="L17" s="17">
        <f t="shared" si="20"/>
        <v>1.7</v>
      </c>
      <c r="M17" s="17">
        <f t="shared" si="21"/>
        <v>2.1</v>
      </c>
      <c r="N17" s="17">
        <f t="shared" si="22"/>
        <v>2.1</v>
      </c>
      <c r="O17" s="17">
        <f t="shared" si="23"/>
        <v>2.5</v>
      </c>
      <c r="P17" s="73">
        <f t="shared" si="24"/>
        <v>1310</v>
      </c>
      <c r="Q17" s="9">
        <f>VLOOKUP(H17,MAPPING!$B$3:$D$10,3,0)</f>
        <v>0</v>
      </c>
      <c r="R17" s="19">
        <f t="shared" si="25"/>
        <v>0</v>
      </c>
      <c r="S17" s="9">
        <v>0</v>
      </c>
      <c r="T17" s="9">
        <f>(IF(VLOOKUP(VLOOKUP(AP17,MAPPING!$B$12:$D$17,2,1),MAPPING!$C$12:$E$17,2,0)=7000,0,VLOOKUP(VLOOKUP(AP17,MAPPING!$B$12:$D$17,2,1),MAPPING!$C$12:$E$17,2,0)))</f>
        <v>0</v>
      </c>
      <c r="U17" s="9">
        <f>(K17*VLOOKUP(N17/K17,MAPPING!$B$19:$C$26,2,10))</f>
        <v>550</v>
      </c>
      <c r="V17" s="9">
        <f t="shared" si="26"/>
        <v>0</v>
      </c>
      <c r="W17" s="9">
        <f t="shared" si="27"/>
        <v>0</v>
      </c>
      <c r="X17" s="9">
        <f t="shared" si="28"/>
        <v>550</v>
      </c>
      <c r="Y17" s="74">
        <f t="shared" si="29"/>
        <v>57.89473684210526</v>
      </c>
      <c r="Z17" s="99">
        <f t="shared" si="30"/>
        <v>58</v>
      </c>
      <c r="AA17" s="99">
        <f t="shared" si="31"/>
        <v>1368</v>
      </c>
      <c r="AC17" s="1" t="s">
        <v>206</v>
      </c>
      <c r="AD17" s="1" t="s">
        <v>88</v>
      </c>
      <c r="AE17" s="1" t="s">
        <v>207</v>
      </c>
      <c r="AF17" s="1" t="s">
        <v>211</v>
      </c>
      <c r="AG17" s="1" t="s">
        <v>141</v>
      </c>
      <c r="AH17" s="1" t="s">
        <v>142</v>
      </c>
      <c r="AI17" s="1" t="s">
        <v>143</v>
      </c>
      <c r="AJ17" s="1" t="s">
        <v>49</v>
      </c>
      <c r="AK17" s="6">
        <v>1</v>
      </c>
      <c r="AL17" s="7">
        <v>1.7</v>
      </c>
      <c r="AM17" s="7">
        <v>2.1</v>
      </c>
      <c r="AN17" s="7">
        <v>2.1</v>
      </c>
      <c r="AO17" s="1" t="s">
        <v>56</v>
      </c>
      <c r="AP17" s="7">
        <v>62.89</v>
      </c>
      <c r="AQ17" s="1" t="s">
        <v>51</v>
      </c>
      <c r="AR17" s="1" t="s">
        <v>51</v>
      </c>
      <c r="AS17" s="1" t="s">
        <v>51</v>
      </c>
      <c r="AT17" s="1" t="s">
        <v>51</v>
      </c>
      <c r="AU17" s="1" t="s">
        <v>51</v>
      </c>
      <c r="AV17" s="1" t="s">
        <v>112</v>
      </c>
      <c r="AW17" s="1" t="s">
        <v>113</v>
      </c>
      <c r="AX17" s="1" t="s">
        <v>106</v>
      </c>
      <c r="AY17" s="1" t="s">
        <v>49</v>
      </c>
      <c r="AZ17" s="1" t="s">
        <v>52</v>
      </c>
      <c r="BA17" s="1" t="s">
        <v>212</v>
      </c>
      <c r="BB17" s="1" t="s">
        <v>49</v>
      </c>
      <c r="BC17" s="1" t="s">
        <v>213</v>
      </c>
      <c r="BD17" s="1" t="s">
        <v>119</v>
      </c>
      <c r="BE17" s="1" t="s">
        <v>120</v>
      </c>
      <c r="BF17" s="1" t="s">
        <v>89</v>
      </c>
      <c r="BG17" s="1" t="s">
        <v>53</v>
      </c>
      <c r="BH17" s="1" t="s">
        <v>54</v>
      </c>
      <c r="BI17" s="1" t="s">
        <v>49</v>
      </c>
      <c r="BJ17" s="1" t="s">
        <v>110</v>
      </c>
    </row>
    <row r="18" spans="2:62" x14ac:dyDescent="0.3">
      <c r="B18" s="76">
        <f t="shared" si="4"/>
        <v>14</v>
      </c>
      <c r="C18" s="76" t="str">
        <f t="shared" si="11"/>
        <v>NRT</v>
      </c>
      <c r="D18" s="2" t="str">
        <f t="shared" si="12"/>
        <v>2025-09-17</v>
      </c>
      <c r="E18" s="2" t="str">
        <f t="shared" si="13"/>
        <v>82020038130</v>
      </c>
      <c r="F18" s="2" t="str">
        <f t="shared" si="14"/>
        <v>PJP250146089</v>
      </c>
      <c r="G18" s="2" t="str">
        <f t="shared" si="15"/>
        <v>임태빈</v>
      </c>
      <c r="H18" s="2" t="str">
        <f t="shared" si="16"/>
        <v>일반(목록배제,Normal-Manifest Exception)</v>
      </c>
      <c r="I18" s="2">
        <f t="shared" si="17"/>
        <v>79.3</v>
      </c>
      <c r="J18" s="76" t="str">
        <f t="shared" si="18"/>
        <v>PAVILION CORPRATION 2</v>
      </c>
      <c r="K18" s="2">
        <f t="shared" si="19"/>
        <v>1</v>
      </c>
      <c r="L18" s="17">
        <f t="shared" si="20"/>
        <v>1.7</v>
      </c>
      <c r="M18" s="17">
        <f t="shared" si="21"/>
        <v>2.1</v>
      </c>
      <c r="N18" s="17">
        <f t="shared" si="22"/>
        <v>2.1</v>
      </c>
      <c r="O18" s="17">
        <f t="shared" si="23"/>
        <v>2.5</v>
      </c>
      <c r="P18" s="73">
        <f t="shared" si="24"/>
        <v>1310</v>
      </c>
      <c r="Q18" s="9">
        <f>VLOOKUP(H18,MAPPING!$B$3:$D$10,3,0)</f>
        <v>0</v>
      </c>
      <c r="R18" s="19">
        <f t="shared" si="25"/>
        <v>0</v>
      </c>
      <c r="S18" s="9">
        <v>0</v>
      </c>
      <c r="T18" s="9">
        <f>(IF(VLOOKUP(VLOOKUP(AP18,MAPPING!$B$12:$D$17,2,1),MAPPING!$C$12:$E$17,2,0)=7000,0,VLOOKUP(VLOOKUP(AP18,MAPPING!$B$12:$D$17,2,1),MAPPING!$C$12:$E$17,2,0)))</f>
        <v>0</v>
      </c>
      <c r="U18" s="9">
        <f>(K18*VLOOKUP(N18/K18,MAPPING!$B$19:$C$26,2,10))</f>
        <v>550</v>
      </c>
      <c r="V18" s="9">
        <f t="shared" si="26"/>
        <v>0</v>
      </c>
      <c r="W18" s="9">
        <f t="shared" si="27"/>
        <v>0</v>
      </c>
      <c r="X18" s="9">
        <f t="shared" si="28"/>
        <v>550</v>
      </c>
      <c r="Y18" s="74">
        <f t="shared" si="29"/>
        <v>57.89473684210526</v>
      </c>
      <c r="Z18" s="99">
        <f t="shared" si="30"/>
        <v>58</v>
      </c>
      <c r="AA18" s="99">
        <f t="shared" si="31"/>
        <v>1368</v>
      </c>
      <c r="AC18" s="1" t="s">
        <v>206</v>
      </c>
      <c r="AD18" s="1" t="s">
        <v>88</v>
      </c>
      <c r="AE18" s="1" t="s">
        <v>207</v>
      </c>
      <c r="AF18" s="1" t="s">
        <v>214</v>
      </c>
      <c r="AG18" s="1" t="s">
        <v>215</v>
      </c>
      <c r="AH18" s="1" t="s">
        <v>216</v>
      </c>
      <c r="AI18" s="1" t="s">
        <v>217</v>
      </c>
      <c r="AJ18" s="1" t="s">
        <v>49</v>
      </c>
      <c r="AK18" s="6">
        <v>1</v>
      </c>
      <c r="AL18" s="7">
        <v>1.7</v>
      </c>
      <c r="AM18" s="7">
        <v>2.1</v>
      </c>
      <c r="AN18" s="7">
        <v>2.1</v>
      </c>
      <c r="AO18" s="1" t="s">
        <v>56</v>
      </c>
      <c r="AP18" s="7">
        <v>79.3</v>
      </c>
      <c r="AQ18" s="1" t="s">
        <v>51</v>
      </c>
      <c r="AR18" s="1" t="s">
        <v>51</v>
      </c>
      <c r="AS18" s="1" t="s">
        <v>51</v>
      </c>
      <c r="AT18" s="1" t="s">
        <v>51</v>
      </c>
      <c r="AU18" s="1" t="s">
        <v>51</v>
      </c>
      <c r="AV18" s="1" t="s">
        <v>112</v>
      </c>
      <c r="AW18" s="1" t="s">
        <v>113</v>
      </c>
      <c r="AX18" s="1" t="s">
        <v>106</v>
      </c>
      <c r="AY18" s="1" t="s">
        <v>49</v>
      </c>
      <c r="AZ18" s="1" t="s">
        <v>52</v>
      </c>
      <c r="BA18" s="1" t="s">
        <v>218</v>
      </c>
      <c r="BB18" s="1" t="s">
        <v>49</v>
      </c>
      <c r="BC18" s="1" t="s">
        <v>219</v>
      </c>
      <c r="BD18" s="1" t="s">
        <v>119</v>
      </c>
      <c r="BE18" s="1" t="s">
        <v>120</v>
      </c>
      <c r="BF18" s="1" t="s">
        <v>89</v>
      </c>
      <c r="BG18" s="1" t="s">
        <v>53</v>
      </c>
      <c r="BH18" s="1" t="s">
        <v>54</v>
      </c>
      <c r="BI18" s="1" t="s">
        <v>49</v>
      </c>
      <c r="BJ18" s="1" t="s">
        <v>110</v>
      </c>
    </row>
    <row r="19" spans="2:62" x14ac:dyDescent="0.3">
      <c r="B19" s="76">
        <f t="shared" si="4"/>
        <v>15</v>
      </c>
      <c r="C19" s="76" t="str">
        <f t="shared" si="11"/>
        <v>NRT</v>
      </c>
      <c r="D19" s="2" t="str">
        <f t="shared" si="12"/>
        <v>2025-09-17</v>
      </c>
      <c r="E19" s="2" t="str">
        <f t="shared" si="13"/>
        <v>82020038130</v>
      </c>
      <c r="F19" s="2" t="str">
        <f t="shared" si="14"/>
        <v>PJP250146088</v>
      </c>
      <c r="G19" s="2" t="str">
        <f t="shared" si="15"/>
        <v>김대환</v>
      </c>
      <c r="H19" s="2" t="str">
        <f t="shared" si="16"/>
        <v>일반(목록배제,Normal-Manifest Exception)</v>
      </c>
      <c r="I19" s="2">
        <f t="shared" si="17"/>
        <v>34.11</v>
      </c>
      <c r="J19" s="76" t="str">
        <f t="shared" si="18"/>
        <v>PAVILION CORPRATION 2</v>
      </c>
      <c r="K19" s="2">
        <f t="shared" si="19"/>
        <v>1</v>
      </c>
      <c r="L19" s="17">
        <f t="shared" si="20"/>
        <v>1.7</v>
      </c>
      <c r="M19" s="17">
        <f t="shared" si="21"/>
        <v>2</v>
      </c>
      <c r="N19" s="17">
        <f t="shared" si="22"/>
        <v>2</v>
      </c>
      <c r="O19" s="17">
        <f t="shared" si="23"/>
        <v>2</v>
      </c>
      <c r="P19" s="73">
        <f t="shared" si="24"/>
        <v>1160</v>
      </c>
      <c r="Q19" s="9">
        <f>VLOOKUP(H19,MAPPING!$B$3:$D$10,3,0)</f>
        <v>0</v>
      </c>
      <c r="R19" s="19">
        <f t="shared" si="25"/>
        <v>0</v>
      </c>
      <c r="S19" s="9">
        <v>0</v>
      </c>
      <c r="T19" s="9">
        <f>(IF(VLOOKUP(VLOOKUP(AP19,MAPPING!$B$12:$D$17,2,1),MAPPING!$C$12:$E$17,2,0)=7000,0,VLOOKUP(VLOOKUP(AP19,MAPPING!$B$12:$D$17,2,1),MAPPING!$C$12:$E$17,2,0)))</f>
        <v>0</v>
      </c>
      <c r="U19" s="9">
        <f>(K19*VLOOKUP(N19/K19,MAPPING!$B$19:$C$26,2,10))</f>
        <v>0</v>
      </c>
      <c r="V19" s="9">
        <f t="shared" si="26"/>
        <v>0</v>
      </c>
      <c r="W19" s="9">
        <f t="shared" si="27"/>
        <v>0</v>
      </c>
      <c r="X19" s="9">
        <f t="shared" si="28"/>
        <v>0</v>
      </c>
      <c r="Y19" s="74">
        <f t="shared" si="29"/>
        <v>0</v>
      </c>
      <c r="Z19" s="99">
        <f t="shared" si="30"/>
        <v>0</v>
      </c>
      <c r="AA19" s="99">
        <f t="shared" si="31"/>
        <v>1160</v>
      </c>
      <c r="AC19" s="1" t="s">
        <v>206</v>
      </c>
      <c r="AD19" s="1" t="s">
        <v>88</v>
      </c>
      <c r="AE19" s="1" t="s">
        <v>207</v>
      </c>
      <c r="AF19" s="1" t="s">
        <v>220</v>
      </c>
      <c r="AG19" s="1" t="s">
        <v>221</v>
      </c>
      <c r="AH19" s="1" t="s">
        <v>222</v>
      </c>
      <c r="AI19" s="1" t="s">
        <v>223</v>
      </c>
      <c r="AJ19" s="1" t="s">
        <v>49</v>
      </c>
      <c r="AK19" s="6">
        <v>1</v>
      </c>
      <c r="AL19" s="7">
        <v>1.7</v>
      </c>
      <c r="AM19" s="7">
        <v>2</v>
      </c>
      <c r="AN19" s="7">
        <v>2</v>
      </c>
      <c r="AO19" s="1" t="s">
        <v>56</v>
      </c>
      <c r="AP19" s="7">
        <v>34.11</v>
      </c>
      <c r="AQ19" s="1" t="s">
        <v>51</v>
      </c>
      <c r="AR19" s="1" t="s">
        <v>51</v>
      </c>
      <c r="AS19" s="1" t="s">
        <v>51</v>
      </c>
      <c r="AT19" s="1" t="s">
        <v>51</v>
      </c>
      <c r="AU19" s="1" t="s">
        <v>51</v>
      </c>
      <c r="AV19" s="1" t="s">
        <v>112</v>
      </c>
      <c r="AW19" s="1" t="s">
        <v>113</v>
      </c>
      <c r="AX19" s="1" t="s">
        <v>106</v>
      </c>
      <c r="AY19" s="1" t="s">
        <v>49</v>
      </c>
      <c r="AZ19" s="1" t="s">
        <v>52</v>
      </c>
      <c r="BA19" s="1" t="s">
        <v>224</v>
      </c>
      <c r="BB19" s="1" t="s">
        <v>49</v>
      </c>
      <c r="BC19" s="1" t="s">
        <v>225</v>
      </c>
      <c r="BD19" s="1" t="s">
        <v>119</v>
      </c>
      <c r="BE19" s="1" t="s">
        <v>120</v>
      </c>
      <c r="BF19" s="1" t="s">
        <v>89</v>
      </c>
      <c r="BG19" s="1" t="s">
        <v>53</v>
      </c>
      <c r="BH19" s="1" t="s">
        <v>54</v>
      </c>
      <c r="BI19" s="1" t="s">
        <v>49</v>
      </c>
      <c r="BJ19" s="1" t="s">
        <v>110</v>
      </c>
    </row>
    <row r="20" spans="2:62" x14ac:dyDescent="0.3">
      <c r="B20" s="76">
        <f t="shared" si="4"/>
        <v>16</v>
      </c>
      <c r="C20" s="76" t="str">
        <f t="shared" si="11"/>
        <v>NRT</v>
      </c>
      <c r="D20" s="2" t="str">
        <f t="shared" si="12"/>
        <v>2025-09-17</v>
      </c>
      <c r="E20" s="2" t="str">
        <f t="shared" si="13"/>
        <v>82020038130</v>
      </c>
      <c r="F20" s="2" t="str">
        <f t="shared" si="14"/>
        <v>PJP250146087</v>
      </c>
      <c r="G20" s="2" t="str">
        <f t="shared" si="15"/>
        <v>김성균</v>
      </c>
      <c r="H20" s="2" t="str">
        <f t="shared" si="16"/>
        <v>일반(목록배제,Normal-Manifest Exception)</v>
      </c>
      <c r="I20" s="2">
        <f t="shared" si="17"/>
        <v>19.350000000000001</v>
      </c>
      <c r="J20" s="76" t="str">
        <f t="shared" si="18"/>
        <v>PAVILION CORPRATION 2</v>
      </c>
      <c r="K20" s="2">
        <f t="shared" si="19"/>
        <v>1</v>
      </c>
      <c r="L20" s="17">
        <f t="shared" si="20"/>
        <v>1.7</v>
      </c>
      <c r="M20" s="17">
        <f t="shared" si="21"/>
        <v>2.1</v>
      </c>
      <c r="N20" s="17">
        <f t="shared" si="22"/>
        <v>2.1</v>
      </c>
      <c r="O20" s="17">
        <f t="shared" si="23"/>
        <v>2.5</v>
      </c>
      <c r="P20" s="73">
        <f t="shared" si="24"/>
        <v>1310</v>
      </c>
      <c r="Q20" s="9">
        <f>VLOOKUP(H20,MAPPING!$B$3:$D$10,3,0)</f>
        <v>0</v>
      </c>
      <c r="R20" s="19">
        <f t="shared" si="25"/>
        <v>0</v>
      </c>
      <c r="S20" s="9">
        <v>0</v>
      </c>
      <c r="T20" s="9">
        <f>(IF(VLOOKUP(VLOOKUP(AP20,MAPPING!$B$12:$D$17,2,1),MAPPING!$C$12:$E$17,2,0)=7000,0,VLOOKUP(VLOOKUP(AP20,MAPPING!$B$12:$D$17,2,1),MAPPING!$C$12:$E$17,2,0)))</f>
        <v>0</v>
      </c>
      <c r="U20" s="9">
        <f>(K20*VLOOKUP(N20/K20,MAPPING!$B$19:$C$26,2,10))</f>
        <v>550</v>
      </c>
      <c r="V20" s="9">
        <f t="shared" si="26"/>
        <v>0</v>
      </c>
      <c r="W20" s="9">
        <f t="shared" si="27"/>
        <v>0</v>
      </c>
      <c r="X20" s="9">
        <f t="shared" si="28"/>
        <v>550</v>
      </c>
      <c r="Y20" s="74">
        <f t="shared" si="29"/>
        <v>57.89473684210526</v>
      </c>
      <c r="Z20" s="99">
        <f t="shared" si="30"/>
        <v>58</v>
      </c>
      <c r="AA20" s="99">
        <f t="shared" si="31"/>
        <v>1368</v>
      </c>
      <c r="AC20" s="1" t="s">
        <v>206</v>
      </c>
      <c r="AD20" s="1" t="s">
        <v>88</v>
      </c>
      <c r="AE20" s="1" t="s">
        <v>207</v>
      </c>
      <c r="AF20" s="1" t="s">
        <v>226</v>
      </c>
      <c r="AG20" s="1" t="s">
        <v>227</v>
      </c>
      <c r="AH20" s="1" t="s">
        <v>228</v>
      </c>
      <c r="AI20" s="1" t="s">
        <v>229</v>
      </c>
      <c r="AJ20" s="1" t="s">
        <v>49</v>
      </c>
      <c r="AK20" s="6">
        <v>1</v>
      </c>
      <c r="AL20" s="7">
        <v>1.7</v>
      </c>
      <c r="AM20" s="7">
        <v>2.1</v>
      </c>
      <c r="AN20" s="7">
        <v>2.1</v>
      </c>
      <c r="AO20" s="1" t="s">
        <v>56</v>
      </c>
      <c r="AP20" s="7">
        <v>19.350000000000001</v>
      </c>
      <c r="AQ20" s="1" t="s">
        <v>51</v>
      </c>
      <c r="AR20" s="1" t="s">
        <v>51</v>
      </c>
      <c r="AS20" s="1" t="s">
        <v>51</v>
      </c>
      <c r="AT20" s="1" t="s">
        <v>51</v>
      </c>
      <c r="AU20" s="1" t="s">
        <v>51</v>
      </c>
      <c r="AV20" s="1" t="s">
        <v>112</v>
      </c>
      <c r="AW20" s="1" t="s">
        <v>113</v>
      </c>
      <c r="AX20" s="1" t="s">
        <v>106</v>
      </c>
      <c r="AY20" s="1" t="s">
        <v>49</v>
      </c>
      <c r="AZ20" s="1" t="s">
        <v>52</v>
      </c>
      <c r="BA20" s="1" t="s">
        <v>230</v>
      </c>
      <c r="BB20" s="1" t="s">
        <v>49</v>
      </c>
      <c r="BC20" s="1" t="s">
        <v>231</v>
      </c>
      <c r="BD20" s="1" t="s">
        <v>119</v>
      </c>
      <c r="BE20" s="1" t="s">
        <v>120</v>
      </c>
      <c r="BF20" s="1" t="s">
        <v>89</v>
      </c>
      <c r="BG20" s="1" t="s">
        <v>53</v>
      </c>
      <c r="BH20" s="1" t="s">
        <v>54</v>
      </c>
      <c r="BI20" s="1" t="s">
        <v>49</v>
      </c>
      <c r="BJ20" s="1" t="s">
        <v>110</v>
      </c>
    </row>
    <row r="21" spans="2:62" x14ac:dyDescent="0.3">
      <c r="B21" s="76">
        <f t="shared" si="4"/>
        <v>17</v>
      </c>
      <c r="C21" s="76" t="str">
        <f t="shared" si="11"/>
        <v>NRT</v>
      </c>
      <c r="D21" s="2" t="str">
        <f t="shared" si="12"/>
        <v>2025-09-17</v>
      </c>
      <c r="E21" s="2" t="str">
        <f t="shared" si="13"/>
        <v>82020038130</v>
      </c>
      <c r="F21" s="2" t="str">
        <f t="shared" si="14"/>
        <v>PJP250144154</v>
      </c>
      <c r="G21" s="2" t="str">
        <f t="shared" si="15"/>
        <v>이형석</v>
      </c>
      <c r="H21" s="2" t="str">
        <f t="shared" si="16"/>
        <v>일반(목록배제,Normal-Manifest Exception)</v>
      </c>
      <c r="I21" s="2">
        <f t="shared" si="17"/>
        <v>58.29</v>
      </c>
      <c r="J21" s="76" t="str">
        <f t="shared" si="18"/>
        <v>PAVILION CORPRATION 2</v>
      </c>
      <c r="K21" s="2">
        <f t="shared" si="19"/>
        <v>1</v>
      </c>
      <c r="L21" s="17">
        <f t="shared" si="20"/>
        <v>1.7</v>
      </c>
      <c r="M21" s="17">
        <f t="shared" si="21"/>
        <v>2</v>
      </c>
      <c r="N21" s="17">
        <f t="shared" si="22"/>
        <v>2</v>
      </c>
      <c r="O21" s="17">
        <f t="shared" si="23"/>
        <v>2</v>
      </c>
      <c r="P21" s="73">
        <f t="shared" si="24"/>
        <v>1160</v>
      </c>
      <c r="Q21" s="9">
        <f>VLOOKUP(H21,MAPPING!$B$3:$D$10,3,0)</f>
        <v>0</v>
      </c>
      <c r="R21" s="19">
        <f t="shared" si="25"/>
        <v>0</v>
      </c>
      <c r="S21" s="9">
        <v>0</v>
      </c>
      <c r="T21" s="9">
        <f>(IF(VLOOKUP(VLOOKUP(AP21,MAPPING!$B$12:$D$17,2,1),MAPPING!$C$12:$E$17,2,0)=7000,0,VLOOKUP(VLOOKUP(AP21,MAPPING!$B$12:$D$17,2,1),MAPPING!$C$12:$E$17,2,0)))</f>
        <v>0</v>
      </c>
      <c r="U21" s="9">
        <f>(K21*VLOOKUP(N21/K21,MAPPING!$B$19:$C$26,2,10))</f>
        <v>0</v>
      </c>
      <c r="V21" s="9">
        <f t="shared" si="26"/>
        <v>0</v>
      </c>
      <c r="W21" s="9">
        <f t="shared" si="27"/>
        <v>0</v>
      </c>
      <c r="X21" s="9">
        <f t="shared" si="28"/>
        <v>0</v>
      </c>
      <c r="Y21" s="74">
        <f t="shared" si="29"/>
        <v>0</v>
      </c>
      <c r="Z21" s="99">
        <f t="shared" si="30"/>
        <v>0</v>
      </c>
      <c r="AA21" s="99">
        <f t="shared" si="31"/>
        <v>1160</v>
      </c>
      <c r="AC21" s="1" t="s">
        <v>206</v>
      </c>
      <c r="AD21" s="1" t="s">
        <v>88</v>
      </c>
      <c r="AE21" s="1" t="s">
        <v>207</v>
      </c>
      <c r="AF21" s="1" t="s">
        <v>232</v>
      </c>
      <c r="AG21" s="1" t="s">
        <v>186</v>
      </c>
      <c r="AH21" s="1" t="s">
        <v>187</v>
      </c>
      <c r="AI21" s="1" t="s">
        <v>188</v>
      </c>
      <c r="AJ21" s="1" t="s">
        <v>49</v>
      </c>
      <c r="AK21" s="6">
        <v>1</v>
      </c>
      <c r="AL21" s="7">
        <v>1.7</v>
      </c>
      <c r="AM21" s="7">
        <v>2</v>
      </c>
      <c r="AN21" s="7">
        <v>2</v>
      </c>
      <c r="AO21" s="1" t="s">
        <v>56</v>
      </c>
      <c r="AP21" s="7">
        <v>58.29</v>
      </c>
      <c r="AQ21" s="1" t="s">
        <v>51</v>
      </c>
      <c r="AR21" s="1" t="s">
        <v>51</v>
      </c>
      <c r="AS21" s="1" t="s">
        <v>51</v>
      </c>
      <c r="AT21" s="1" t="s">
        <v>51</v>
      </c>
      <c r="AU21" s="1" t="s">
        <v>51</v>
      </c>
      <c r="AV21" s="1" t="s">
        <v>112</v>
      </c>
      <c r="AW21" s="1" t="s">
        <v>113</v>
      </c>
      <c r="AX21" s="1" t="s">
        <v>106</v>
      </c>
      <c r="AY21" s="1" t="s">
        <v>49</v>
      </c>
      <c r="AZ21" s="1" t="s">
        <v>52</v>
      </c>
      <c r="BA21" s="1" t="s">
        <v>233</v>
      </c>
      <c r="BB21" s="1" t="s">
        <v>49</v>
      </c>
      <c r="BC21" s="1" t="s">
        <v>234</v>
      </c>
      <c r="BD21" s="1" t="s">
        <v>119</v>
      </c>
      <c r="BE21" s="1" t="s">
        <v>120</v>
      </c>
      <c r="BF21" s="1" t="s">
        <v>89</v>
      </c>
      <c r="BG21" s="1" t="s">
        <v>53</v>
      </c>
      <c r="BH21" s="1" t="s">
        <v>54</v>
      </c>
      <c r="BI21" s="1" t="s">
        <v>49</v>
      </c>
      <c r="BJ21" s="1" t="s">
        <v>110</v>
      </c>
    </row>
    <row r="22" spans="2:62" x14ac:dyDescent="0.3">
      <c r="B22" s="76">
        <f t="shared" si="4"/>
        <v>18</v>
      </c>
      <c r="C22" s="76" t="str">
        <f t="shared" si="11"/>
        <v>NRT</v>
      </c>
      <c r="D22" s="2" t="str">
        <f t="shared" si="12"/>
        <v>2025-09-18</v>
      </c>
      <c r="E22" s="2" t="str">
        <f t="shared" si="13"/>
        <v>82020038141</v>
      </c>
      <c r="F22" s="2" t="str">
        <f t="shared" si="14"/>
        <v>PJP250147035</v>
      </c>
      <c r="G22" s="2" t="str">
        <f t="shared" si="15"/>
        <v>임태빈</v>
      </c>
      <c r="H22" s="2" t="str">
        <f t="shared" si="16"/>
        <v>일반(목록배제,Normal-Manifest Exception)</v>
      </c>
      <c r="I22" s="2">
        <f t="shared" si="17"/>
        <v>36.24</v>
      </c>
      <c r="J22" s="76" t="str">
        <f t="shared" si="18"/>
        <v>PAVILION CORPRATION 2</v>
      </c>
      <c r="K22" s="2">
        <f t="shared" si="19"/>
        <v>1</v>
      </c>
      <c r="L22" s="17">
        <f t="shared" si="20"/>
        <v>1.7</v>
      </c>
      <c r="M22" s="17">
        <f t="shared" si="21"/>
        <v>1.9</v>
      </c>
      <c r="N22" s="17">
        <f t="shared" si="22"/>
        <v>1.9</v>
      </c>
      <c r="O22" s="17">
        <f t="shared" si="23"/>
        <v>2</v>
      </c>
      <c r="P22" s="73">
        <f t="shared" si="24"/>
        <v>1160</v>
      </c>
      <c r="Q22" s="9">
        <f>VLOOKUP(H22,MAPPING!$B$3:$D$10,3,0)</f>
        <v>0</v>
      </c>
      <c r="R22" s="19">
        <f t="shared" si="25"/>
        <v>0</v>
      </c>
      <c r="S22" s="9">
        <v>0</v>
      </c>
      <c r="T22" s="9">
        <f>(IF(VLOOKUP(VLOOKUP(AP22,MAPPING!$B$12:$D$17,2,1),MAPPING!$C$12:$E$17,2,0)=7000,0,VLOOKUP(VLOOKUP(AP22,MAPPING!$B$12:$D$17,2,1),MAPPING!$C$12:$E$17,2,0)))</f>
        <v>0</v>
      </c>
      <c r="U22" s="9">
        <f>(K22*VLOOKUP(N22/K22,MAPPING!$B$19:$C$26,2,10))</f>
        <v>0</v>
      </c>
      <c r="V22" s="9">
        <f t="shared" si="26"/>
        <v>0</v>
      </c>
      <c r="W22" s="9">
        <f t="shared" si="27"/>
        <v>0</v>
      </c>
      <c r="X22" s="9">
        <f t="shared" si="28"/>
        <v>0</v>
      </c>
      <c r="Y22" s="74">
        <f t="shared" si="29"/>
        <v>0</v>
      </c>
      <c r="Z22" s="99">
        <f t="shared" si="30"/>
        <v>0</v>
      </c>
      <c r="AA22" s="99">
        <f t="shared" si="31"/>
        <v>1160</v>
      </c>
      <c r="AC22" s="1" t="s">
        <v>235</v>
      </c>
      <c r="AD22" s="1" t="s">
        <v>88</v>
      </c>
      <c r="AE22" s="1" t="s">
        <v>236</v>
      </c>
      <c r="AF22" s="1" t="s">
        <v>237</v>
      </c>
      <c r="AG22" s="1" t="s">
        <v>215</v>
      </c>
      <c r="AH22" s="1" t="s">
        <v>216</v>
      </c>
      <c r="AI22" s="1" t="s">
        <v>217</v>
      </c>
      <c r="AJ22" s="1" t="s">
        <v>49</v>
      </c>
      <c r="AK22" s="6">
        <v>1</v>
      </c>
      <c r="AL22" s="7">
        <v>1.7</v>
      </c>
      <c r="AM22" s="7">
        <v>1.9</v>
      </c>
      <c r="AN22" s="7">
        <v>1.9</v>
      </c>
      <c r="AO22" s="1" t="s">
        <v>56</v>
      </c>
      <c r="AP22" s="7">
        <v>36.24</v>
      </c>
      <c r="AQ22" s="1" t="s">
        <v>51</v>
      </c>
      <c r="AR22" s="1" t="s">
        <v>51</v>
      </c>
      <c r="AS22" s="1" t="s">
        <v>51</v>
      </c>
      <c r="AT22" s="1" t="s">
        <v>51</v>
      </c>
      <c r="AU22" s="1" t="s">
        <v>51</v>
      </c>
      <c r="AV22" s="1" t="s">
        <v>112</v>
      </c>
      <c r="AW22" s="1" t="s">
        <v>113</v>
      </c>
      <c r="AX22" s="1" t="s">
        <v>106</v>
      </c>
      <c r="AY22" s="1" t="s">
        <v>49</v>
      </c>
      <c r="AZ22" s="1" t="s">
        <v>52</v>
      </c>
      <c r="BA22" s="1" t="s">
        <v>238</v>
      </c>
      <c r="BB22" s="1" t="s">
        <v>49</v>
      </c>
      <c r="BC22" s="1" t="s">
        <v>239</v>
      </c>
      <c r="BD22" s="1" t="s">
        <v>131</v>
      </c>
      <c r="BE22" s="1" t="s">
        <v>120</v>
      </c>
      <c r="BF22" s="1" t="s">
        <v>89</v>
      </c>
      <c r="BG22" s="1" t="s">
        <v>53</v>
      </c>
      <c r="BH22" s="1" t="s">
        <v>54</v>
      </c>
      <c r="BI22" s="1" t="s">
        <v>49</v>
      </c>
      <c r="BJ22" s="1" t="s">
        <v>110</v>
      </c>
    </row>
    <row r="23" spans="2:62" x14ac:dyDescent="0.3">
      <c r="B23" s="76">
        <f t="shared" si="4"/>
        <v>19</v>
      </c>
      <c r="C23" s="76" t="str">
        <f t="shared" si="11"/>
        <v>NRT</v>
      </c>
      <c r="D23" s="2" t="str">
        <f t="shared" si="12"/>
        <v>2025-09-18</v>
      </c>
      <c r="E23" s="2" t="str">
        <f t="shared" si="13"/>
        <v>82020038141</v>
      </c>
      <c r="F23" s="2" t="str">
        <f t="shared" si="14"/>
        <v>PJP250147030</v>
      </c>
      <c r="G23" s="2" t="str">
        <f t="shared" si="15"/>
        <v>김성균</v>
      </c>
      <c r="H23" s="2" t="str">
        <f t="shared" si="16"/>
        <v>일반(목록배제,Normal-Manifest Exception)</v>
      </c>
      <c r="I23" s="2">
        <f t="shared" si="17"/>
        <v>21.33</v>
      </c>
      <c r="J23" s="76" t="str">
        <f t="shared" si="18"/>
        <v>PAVILION CORPRATION 2</v>
      </c>
      <c r="K23" s="2">
        <f t="shared" si="19"/>
        <v>1</v>
      </c>
      <c r="L23" s="17">
        <f t="shared" si="20"/>
        <v>1.7</v>
      </c>
      <c r="M23" s="17">
        <f t="shared" si="21"/>
        <v>2</v>
      </c>
      <c r="N23" s="17">
        <f t="shared" si="22"/>
        <v>2</v>
      </c>
      <c r="O23" s="17">
        <f t="shared" si="23"/>
        <v>2</v>
      </c>
      <c r="P23" s="73">
        <f t="shared" si="24"/>
        <v>1160</v>
      </c>
      <c r="Q23" s="9">
        <f>VLOOKUP(H23,MAPPING!$B$3:$D$10,3,0)</f>
        <v>0</v>
      </c>
      <c r="R23" s="19">
        <f t="shared" si="25"/>
        <v>0</v>
      </c>
      <c r="S23" s="9">
        <v>0</v>
      </c>
      <c r="T23" s="9">
        <f>(IF(VLOOKUP(VLOOKUP(AP23,MAPPING!$B$12:$D$17,2,1),MAPPING!$C$12:$E$17,2,0)=7000,0,VLOOKUP(VLOOKUP(AP23,MAPPING!$B$12:$D$17,2,1),MAPPING!$C$12:$E$17,2,0)))</f>
        <v>0</v>
      </c>
      <c r="U23" s="9">
        <f>(K23*VLOOKUP(N23/K23,MAPPING!$B$19:$C$26,2,10))</f>
        <v>0</v>
      </c>
      <c r="V23" s="9">
        <f t="shared" si="26"/>
        <v>0</v>
      </c>
      <c r="W23" s="9">
        <f t="shared" si="27"/>
        <v>0</v>
      </c>
      <c r="X23" s="9">
        <f t="shared" si="28"/>
        <v>0</v>
      </c>
      <c r="Y23" s="74">
        <f t="shared" si="29"/>
        <v>0</v>
      </c>
      <c r="Z23" s="99">
        <f t="shared" si="30"/>
        <v>0</v>
      </c>
      <c r="AA23" s="99">
        <f t="shared" si="31"/>
        <v>1160</v>
      </c>
      <c r="AC23" s="1" t="s">
        <v>235</v>
      </c>
      <c r="AD23" s="1" t="s">
        <v>88</v>
      </c>
      <c r="AE23" s="1" t="s">
        <v>236</v>
      </c>
      <c r="AF23" s="1" t="s">
        <v>240</v>
      </c>
      <c r="AG23" s="1" t="s">
        <v>227</v>
      </c>
      <c r="AH23" s="1" t="s">
        <v>228</v>
      </c>
      <c r="AI23" s="1" t="s">
        <v>229</v>
      </c>
      <c r="AJ23" s="1" t="s">
        <v>49</v>
      </c>
      <c r="AK23" s="6">
        <v>1</v>
      </c>
      <c r="AL23" s="7">
        <v>1.7</v>
      </c>
      <c r="AM23" s="7">
        <v>2</v>
      </c>
      <c r="AN23" s="7">
        <v>2</v>
      </c>
      <c r="AO23" s="1" t="s">
        <v>56</v>
      </c>
      <c r="AP23" s="7">
        <v>21.33</v>
      </c>
      <c r="AQ23" s="1" t="s">
        <v>51</v>
      </c>
      <c r="AR23" s="1" t="s">
        <v>51</v>
      </c>
      <c r="AS23" s="1" t="s">
        <v>51</v>
      </c>
      <c r="AT23" s="1" t="s">
        <v>51</v>
      </c>
      <c r="AU23" s="1" t="s">
        <v>51</v>
      </c>
      <c r="AV23" s="1" t="s">
        <v>112</v>
      </c>
      <c r="AW23" s="1" t="s">
        <v>113</v>
      </c>
      <c r="AX23" s="1" t="s">
        <v>106</v>
      </c>
      <c r="AY23" s="1" t="s">
        <v>49</v>
      </c>
      <c r="AZ23" s="1" t="s">
        <v>52</v>
      </c>
      <c r="BA23" s="1" t="s">
        <v>241</v>
      </c>
      <c r="BB23" s="1" t="s">
        <v>49</v>
      </c>
      <c r="BC23" s="1" t="s">
        <v>242</v>
      </c>
      <c r="BD23" s="1" t="s">
        <v>131</v>
      </c>
      <c r="BE23" s="1" t="s">
        <v>120</v>
      </c>
      <c r="BF23" s="1" t="s">
        <v>89</v>
      </c>
      <c r="BG23" s="1" t="s">
        <v>53</v>
      </c>
      <c r="BH23" s="1" t="s">
        <v>54</v>
      </c>
      <c r="BI23" s="1" t="s">
        <v>49</v>
      </c>
      <c r="BJ23" s="1" t="s">
        <v>110</v>
      </c>
    </row>
    <row r="24" spans="2:62" x14ac:dyDescent="0.3">
      <c r="B24" s="76">
        <f t="shared" si="4"/>
        <v>20</v>
      </c>
      <c r="C24" s="76" t="str">
        <f t="shared" si="11"/>
        <v>NRT</v>
      </c>
      <c r="D24" s="2" t="str">
        <f t="shared" si="12"/>
        <v>2025-09-18</v>
      </c>
      <c r="E24" s="2" t="str">
        <f t="shared" si="13"/>
        <v>82020038141</v>
      </c>
      <c r="F24" s="2" t="str">
        <f t="shared" si="14"/>
        <v>PJP250147033</v>
      </c>
      <c r="G24" s="2" t="str">
        <f t="shared" si="15"/>
        <v>임정근</v>
      </c>
      <c r="H24" s="2" t="str">
        <f t="shared" si="16"/>
        <v>목록(Manifest)</v>
      </c>
      <c r="I24" s="2">
        <f t="shared" si="17"/>
        <v>71.58</v>
      </c>
      <c r="J24" s="76" t="str">
        <f t="shared" si="18"/>
        <v>PAVILION CORPRATION 2</v>
      </c>
      <c r="K24" s="2">
        <f t="shared" si="19"/>
        <v>1</v>
      </c>
      <c r="L24" s="17">
        <f t="shared" si="20"/>
        <v>0.6</v>
      </c>
      <c r="M24" s="17">
        <f t="shared" si="21"/>
        <v>3.2</v>
      </c>
      <c r="N24" s="17">
        <f t="shared" si="22"/>
        <v>3.2</v>
      </c>
      <c r="O24" s="17">
        <f t="shared" si="23"/>
        <v>3.5</v>
      </c>
      <c r="P24" s="73">
        <f t="shared" si="24"/>
        <v>1610</v>
      </c>
      <c r="Q24" s="9">
        <f>VLOOKUP(H24,MAPPING!$B$3:$D$10,3,0)</f>
        <v>0</v>
      </c>
      <c r="R24" s="19">
        <f t="shared" si="25"/>
        <v>0</v>
      </c>
      <c r="S24" s="9">
        <v>0</v>
      </c>
      <c r="T24" s="9">
        <f>(IF(VLOOKUP(VLOOKUP(AP24,MAPPING!$B$12:$D$17,2,1),MAPPING!$C$12:$E$17,2,0)=7000,0,VLOOKUP(VLOOKUP(AP24,MAPPING!$B$12:$D$17,2,1),MAPPING!$C$12:$E$17,2,0)))</f>
        <v>0</v>
      </c>
      <c r="U24" s="9">
        <f>(K24*VLOOKUP(N24/K24,MAPPING!$B$19:$C$26,2,10))</f>
        <v>550</v>
      </c>
      <c r="V24" s="9">
        <f t="shared" si="26"/>
        <v>0</v>
      </c>
      <c r="W24" s="9">
        <f t="shared" si="27"/>
        <v>0</v>
      </c>
      <c r="X24" s="9">
        <f t="shared" si="28"/>
        <v>550</v>
      </c>
      <c r="Y24" s="74">
        <f t="shared" si="29"/>
        <v>57.89473684210526</v>
      </c>
      <c r="Z24" s="99">
        <f t="shared" si="30"/>
        <v>58</v>
      </c>
      <c r="AA24" s="99">
        <f t="shared" si="31"/>
        <v>1668</v>
      </c>
      <c r="AC24" s="1" t="s">
        <v>235</v>
      </c>
      <c r="AD24" s="1" t="s">
        <v>88</v>
      </c>
      <c r="AE24" s="1" t="s">
        <v>236</v>
      </c>
      <c r="AF24" s="1" t="s">
        <v>243</v>
      </c>
      <c r="AG24" s="1" t="s">
        <v>244</v>
      </c>
      <c r="AH24" s="1" t="s">
        <v>245</v>
      </c>
      <c r="AI24" s="1" t="s">
        <v>246</v>
      </c>
      <c r="AJ24" s="1" t="s">
        <v>49</v>
      </c>
      <c r="AK24" s="6">
        <v>1</v>
      </c>
      <c r="AL24" s="7">
        <v>0.6</v>
      </c>
      <c r="AM24" s="7">
        <v>3.2</v>
      </c>
      <c r="AN24" s="7">
        <v>3.2</v>
      </c>
      <c r="AO24" s="1" t="s">
        <v>50</v>
      </c>
      <c r="AP24" s="7">
        <v>71.58</v>
      </c>
      <c r="AQ24" s="1" t="s">
        <v>51</v>
      </c>
      <c r="AR24" s="1" t="s">
        <v>51</v>
      </c>
      <c r="AS24" s="1" t="s">
        <v>51</v>
      </c>
      <c r="AT24" s="1" t="s">
        <v>51</v>
      </c>
      <c r="AU24" s="1" t="s">
        <v>51</v>
      </c>
      <c r="AV24" s="1" t="s">
        <v>112</v>
      </c>
      <c r="AW24" s="1" t="s">
        <v>113</v>
      </c>
      <c r="AX24" s="1" t="s">
        <v>106</v>
      </c>
      <c r="AY24" s="1" t="s">
        <v>49</v>
      </c>
      <c r="AZ24" s="1" t="s">
        <v>52</v>
      </c>
      <c r="BA24" s="1" t="s">
        <v>247</v>
      </c>
      <c r="BB24" s="1" t="s">
        <v>49</v>
      </c>
      <c r="BC24" s="1" t="s">
        <v>248</v>
      </c>
      <c r="BD24" s="1" t="s">
        <v>131</v>
      </c>
      <c r="BE24" s="1" t="s">
        <v>120</v>
      </c>
      <c r="BF24" s="1" t="s">
        <v>89</v>
      </c>
      <c r="BG24" s="1" t="s">
        <v>53</v>
      </c>
      <c r="BH24" s="1" t="s">
        <v>54</v>
      </c>
      <c r="BI24" s="1" t="s">
        <v>49</v>
      </c>
      <c r="BJ24" s="1" t="s">
        <v>110</v>
      </c>
    </row>
    <row r="25" spans="2:62" x14ac:dyDescent="0.3">
      <c r="B25" s="76">
        <f t="shared" si="4"/>
        <v>21</v>
      </c>
      <c r="C25" s="76" t="str">
        <f t="shared" si="11"/>
        <v>NRT</v>
      </c>
      <c r="D25" s="2" t="str">
        <f t="shared" si="12"/>
        <v>2025-09-18</v>
      </c>
      <c r="E25" s="2" t="str">
        <f t="shared" si="13"/>
        <v>82020038141</v>
      </c>
      <c r="F25" s="2" t="str">
        <f t="shared" si="14"/>
        <v>PJP250147032</v>
      </c>
      <c r="G25" s="2" t="str">
        <f t="shared" si="15"/>
        <v>임정근</v>
      </c>
      <c r="H25" s="2" t="str">
        <f t="shared" si="16"/>
        <v>목록(Manifest)</v>
      </c>
      <c r="I25" s="2">
        <f t="shared" si="17"/>
        <v>71.58</v>
      </c>
      <c r="J25" s="76" t="str">
        <f t="shared" si="18"/>
        <v>PAVILION CORPRATION 2</v>
      </c>
      <c r="K25" s="2">
        <f t="shared" si="19"/>
        <v>1</v>
      </c>
      <c r="L25" s="17">
        <f t="shared" si="20"/>
        <v>0.6</v>
      </c>
      <c r="M25" s="17">
        <f t="shared" si="21"/>
        <v>3.4</v>
      </c>
      <c r="N25" s="17">
        <f t="shared" si="22"/>
        <v>3.4</v>
      </c>
      <c r="O25" s="17">
        <f t="shared" si="23"/>
        <v>3.5</v>
      </c>
      <c r="P25" s="73">
        <f t="shared" si="24"/>
        <v>1610</v>
      </c>
      <c r="Q25" s="9">
        <f>VLOOKUP(H25,MAPPING!$B$3:$D$10,3,0)</f>
        <v>0</v>
      </c>
      <c r="R25" s="19">
        <f t="shared" si="25"/>
        <v>0</v>
      </c>
      <c r="S25" s="9">
        <v>0</v>
      </c>
      <c r="T25" s="9">
        <f>(IF(VLOOKUP(VLOOKUP(AP25,MAPPING!$B$12:$D$17,2,1),MAPPING!$C$12:$E$17,2,0)=7000,0,VLOOKUP(VLOOKUP(AP25,MAPPING!$B$12:$D$17,2,1),MAPPING!$C$12:$E$17,2,0)))</f>
        <v>0</v>
      </c>
      <c r="U25" s="9">
        <f>(K25*VLOOKUP(N25/K25,MAPPING!$B$19:$C$26,2,10))</f>
        <v>550</v>
      </c>
      <c r="V25" s="9">
        <f t="shared" si="26"/>
        <v>0</v>
      </c>
      <c r="W25" s="9">
        <f t="shared" si="27"/>
        <v>0</v>
      </c>
      <c r="X25" s="9">
        <f t="shared" si="28"/>
        <v>550</v>
      </c>
      <c r="Y25" s="74">
        <f t="shared" si="29"/>
        <v>57.89473684210526</v>
      </c>
      <c r="Z25" s="99">
        <f t="shared" si="30"/>
        <v>58</v>
      </c>
      <c r="AA25" s="99">
        <f t="shared" si="31"/>
        <v>1668</v>
      </c>
      <c r="AC25" s="1" t="s">
        <v>235</v>
      </c>
      <c r="AD25" s="1" t="s">
        <v>88</v>
      </c>
      <c r="AE25" s="1" t="s">
        <v>236</v>
      </c>
      <c r="AF25" s="1" t="s">
        <v>249</v>
      </c>
      <c r="AG25" s="1" t="s">
        <v>244</v>
      </c>
      <c r="AH25" s="1" t="s">
        <v>245</v>
      </c>
      <c r="AI25" s="1" t="s">
        <v>246</v>
      </c>
      <c r="AJ25" s="1" t="s">
        <v>49</v>
      </c>
      <c r="AK25" s="6">
        <v>1</v>
      </c>
      <c r="AL25" s="7">
        <v>0.6</v>
      </c>
      <c r="AM25" s="7">
        <v>3.4</v>
      </c>
      <c r="AN25" s="7">
        <v>3.4</v>
      </c>
      <c r="AO25" s="1" t="s">
        <v>50</v>
      </c>
      <c r="AP25" s="7">
        <v>71.58</v>
      </c>
      <c r="AQ25" s="1" t="s">
        <v>51</v>
      </c>
      <c r="AR25" s="1" t="s">
        <v>51</v>
      </c>
      <c r="AS25" s="1" t="s">
        <v>51</v>
      </c>
      <c r="AT25" s="1" t="s">
        <v>51</v>
      </c>
      <c r="AU25" s="1" t="s">
        <v>51</v>
      </c>
      <c r="AV25" s="1" t="s">
        <v>112</v>
      </c>
      <c r="AW25" s="1" t="s">
        <v>113</v>
      </c>
      <c r="AX25" s="1" t="s">
        <v>106</v>
      </c>
      <c r="AY25" s="1" t="s">
        <v>49</v>
      </c>
      <c r="AZ25" s="1" t="s">
        <v>52</v>
      </c>
      <c r="BA25" s="1" t="s">
        <v>250</v>
      </c>
      <c r="BB25" s="1" t="s">
        <v>49</v>
      </c>
      <c r="BC25" s="1" t="s">
        <v>251</v>
      </c>
      <c r="BD25" s="1" t="s">
        <v>131</v>
      </c>
      <c r="BE25" s="1" t="s">
        <v>120</v>
      </c>
      <c r="BF25" s="1" t="s">
        <v>89</v>
      </c>
      <c r="BG25" s="1" t="s">
        <v>53</v>
      </c>
      <c r="BH25" s="1" t="s">
        <v>54</v>
      </c>
      <c r="BI25" s="1" t="s">
        <v>49</v>
      </c>
      <c r="BJ25" s="1" t="s">
        <v>110</v>
      </c>
    </row>
    <row r="26" spans="2:62" x14ac:dyDescent="0.3">
      <c r="B26" s="76">
        <f t="shared" si="4"/>
        <v>22</v>
      </c>
      <c r="C26" s="76" t="str">
        <f t="shared" si="11"/>
        <v>NRT</v>
      </c>
      <c r="D26" s="2" t="str">
        <f t="shared" si="12"/>
        <v>2025-09-18</v>
      </c>
      <c r="E26" s="2" t="str">
        <f t="shared" si="13"/>
        <v>82020038141</v>
      </c>
      <c r="F26" s="2" t="str">
        <f t="shared" si="14"/>
        <v>PJP250147037</v>
      </c>
      <c r="G26" s="2" t="str">
        <f t="shared" si="15"/>
        <v>김대환</v>
      </c>
      <c r="H26" s="2" t="str">
        <f t="shared" si="16"/>
        <v>일반(목록배제,Normal-Manifest Exception)</v>
      </c>
      <c r="I26" s="2">
        <f t="shared" si="17"/>
        <v>20.9</v>
      </c>
      <c r="J26" s="76" t="str">
        <f t="shared" si="18"/>
        <v>PAVILION CORPRATION 2</v>
      </c>
      <c r="K26" s="2">
        <f t="shared" si="19"/>
        <v>1</v>
      </c>
      <c r="L26" s="17">
        <f t="shared" si="20"/>
        <v>1.7</v>
      </c>
      <c r="M26" s="17">
        <f t="shared" si="21"/>
        <v>2</v>
      </c>
      <c r="N26" s="17">
        <f t="shared" si="22"/>
        <v>2</v>
      </c>
      <c r="O26" s="17">
        <f t="shared" si="23"/>
        <v>2</v>
      </c>
      <c r="P26" s="73">
        <f t="shared" si="24"/>
        <v>1160</v>
      </c>
      <c r="Q26" s="9">
        <f>VLOOKUP(H26,MAPPING!$B$3:$D$10,3,0)</f>
        <v>0</v>
      </c>
      <c r="R26" s="19">
        <f t="shared" si="25"/>
        <v>0</v>
      </c>
      <c r="S26" s="9">
        <v>0</v>
      </c>
      <c r="T26" s="9">
        <f>(IF(VLOOKUP(VLOOKUP(AP26,MAPPING!$B$12:$D$17,2,1),MAPPING!$C$12:$E$17,2,0)=7000,0,VLOOKUP(VLOOKUP(AP26,MAPPING!$B$12:$D$17,2,1),MAPPING!$C$12:$E$17,2,0)))</f>
        <v>0</v>
      </c>
      <c r="U26" s="9">
        <f>(K26*VLOOKUP(N26/K26,MAPPING!$B$19:$C$26,2,10))</f>
        <v>0</v>
      </c>
      <c r="V26" s="9">
        <f t="shared" si="26"/>
        <v>0</v>
      </c>
      <c r="W26" s="9">
        <f t="shared" si="27"/>
        <v>0</v>
      </c>
      <c r="X26" s="9">
        <f t="shared" si="28"/>
        <v>0</v>
      </c>
      <c r="Y26" s="74">
        <f t="shared" si="29"/>
        <v>0</v>
      </c>
      <c r="Z26" s="99">
        <f t="shared" si="30"/>
        <v>0</v>
      </c>
      <c r="AA26" s="99">
        <f t="shared" si="31"/>
        <v>1160</v>
      </c>
      <c r="AC26" s="1" t="s">
        <v>235</v>
      </c>
      <c r="AD26" s="1" t="s">
        <v>88</v>
      </c>
      <c r="AE26" s="1" t="s">
        <v>236</v>
      </c>
      <c r="AF26" s="1" t="s">
        <v>252</v>
      </c>
      <c r="AG26" s="1" t="s">
        <v>221</v>
      </c>
      <c r="AH26" s="1" t="s">
        <v>222</v>
      </c>
      <c r="AI26" s="1" t="s">
        <v>223</v>
      </c>
      <c r="AJ26" s="1" t="s">
        <v>49</v>
      </c>
      <c r="AK26" s="6">
        <v>1</v>
      </c>
      <c r="AL26" s="7">
        <v>1.7</v>
      </c>
      <c r="AM26" s="7">
        <v>2</v>
      </c>
      <c r="AN26" s="7">
        <v>2</v>
      </c>
      <c r="AO26" s="1" t="s">
        <v>56</v>
      </c>
      <c r="AP26" s="7">
        <v>20.9</v>
      </c>
      <c r="AQ26" s="1" t="s">
        <v>51</v>
      </c>
      <c r="AR26" s="1" t="s">
        <v>51</v>
      </c>
      <c r="AS26" s="1" t="s">
        <v>51</v>
      </c>
      <c r="AT26" s="1" t="s">
        <v>51</v>
      </c>
      <c r="AU26" s="1" t="s">
        <v>51</v>
      </c>
      <c r="AV26" s="1" t="s">
        <v>112</v>
      </c>
      <c r="AW26" s="1" t="s">
        <v>113</v>
      </c>
      <c r="AX26" s="1" t="s">
        <v>106</v>
      </c>
      <c r="AY26" s="1" t="s">
        <v>49</v>
      </c>
      <c r="AZ26" s="1" t="s">
        <v>52</v>
      </c>
      <c r="BA26" s="1" t="s">
        <v>253</v>
      </c>
      <c r="BB26" s="1" t="s">
        <v>49</v>
      </c>
      <c r="BC26" s="1" t="s">
        <v>254</v>
      </c>
      <c r="BD26" s="1" t="s">
        <v>131</v>
      </c>
      <c r="BE26" s="1" t="s">
        <v>120</v>
      </c>
      <c r="BF26" s="1" t="s">
        <v>89</v>
      </c>
      <c r="BG26" s="1" t="s">
        <v>53</v>
      </c>
      <c r="BH26" s="1" t="s">
        <v>54</v>
      </c>
      <c r="BI26" s="1" t="s">
        <v>49</v>
      </c>
      <c r="BJ26" s="1" t="s">
        <v>110</v>
      </c>
    </row>
    <row r="27" spans="2:62" x14ac:dyDescent="0.3">
      <c r="B27" s="76">
        <f t="shared" si="4"/>
        <v>23</v>
      </c>
      <c r="C27" s="76" t="str">
        <f t="shared" si="11"/>
        <v>NRT</v>
      </c>
      <c r="D27" s="2" t="str">
        <f t="shared" si="12"/>
        <v>2025-09-19</v>
      </c>
      <c r="E27" s="2" t="str">
        <f t="shared" si="13"/>
        <v>82020038152</v>
      </c>
      <c r="F27" s="2" t="str">
        <f t="shared" si="14"/>
        <v>PJP250147755</v>
      </c>
      <c r="G27" s="2" t="str">
        <f t="shared" si="15"/>
        <v>김지섭</v>
      </c>
      <c r="H27" s="2" t="str">
        <f t="shared" si="16"/>
        <v>일반(목록배제,Normal-Manifest Exception)</v>
      </c>
      <c r="I27" s="2">
        <f t="shared" si="17"/>
        <v>29.027989999999999</v>
      </c>
      <c r="J27" s="76" t="str">
        <f t="shared" si="18"/>
        <v>PAVILION CORPRATION 2</v>
      </c>
      <c r="K27" s="2">
        <f t="shared" si="19"/>
        <v>1</v>
      </c>
      <c r="L27" s="17">
        <f t="shared" si="20"/>
        <v>1.7</v>
      </c>
      <c r="M27" s="17">
        <f t="shared" si="21"/>
        <v>2.2000000000000002</v>
      </c>
      <c r="N27" s="17">
        <f t="shared" si="22"/>
        <v>2.2000000000000002</v>
      </c>
      <c r="O27" s="17">
        <f t="shared" si="23"/>
        <v>2.5</v>
      </c>
      <c r="P27" s="73">
        <f t="shared" si="24"/>
        <v>1310</v>
      </c>
      <c r="Q27" s="9">
        <f>VLOOKUP(H27,MAPPING!$B$3:$D$10,3,0)</f>
        <v>0</v>
      </c>
      <c r="R27" s="19">
        <f t="shared" si="25"/>
        <v>0</v>
      </c>
      <c r="S27" s="9">
        <v>0</v>
      </c>
      <c r="T27" s="9">
        <f>(IF(VLOOKUP(VLOOKUP(AP27,MAPPING!$B$12:$D$17,2,1),MAPPING!$C$12:$E$17,2,0)=7000,0,VLOOKUP(VLOOKUP(AP27,MAPPING!$B$12:$D$17,2,1),MAPPING!$C$12:$E$17,2,0)))</f>
        <v>0</v>
      </c>
      <c r="U27" s="9">
        <f>(K27*VLOOKUP(N27/K27,MAPPING!$B$19:$C$26,2,10))</f>
        <v>550</v>
      </c>
      <c r="V27" s="9">
        <f t="shared" si="26"/>
        <v>0</v>
      </c>
      <c r="W27" s="9">
        <f t="shared" si="27"/>
        <v>0</v>
      </c>
      <c r="X27" s="9">
        <f t="shared" si="28"/>
        <v>550</v>
      </c>
      <c r="Y27" s="74">
        <f t="shared" si="29"/>
        <v>57.89473684210526</v>
      </c>
      <c r="Z27" s="99">
        <f t="shared" si="30"/>
        <v>58</v>
      </c>
      <c r="AA27" s="99">
        <f t="shared" si="31"/>
        <v>1368</v>
      </c>
      <c r="AC27" s="1" t="s">
        <v>255</v>
      </c>
      <c r="AD27" s="1" t="s">
        <v>88</v>
      </c>
      <c r="AE27" s="1" t="s">
        <v>256</v>
      </c>
      <c r="AF27" s="1" t="s">
        <v>257</v>
      </c>
      <c r="AG27" s="1" t="s">
        <v>258</v>
      </c>
      <c r="AH27" s="1" t="s">
        <v>259</v>
      </c>
      <c r="AI27" s="1" t="s">
        <v>260</v>
      </c>
      <c r="AJ27" s="1" t="s">
        <v>49</v>
      </c>
      <c r="AK27" s="6">
        <v>1</v>
      </c>
      <c r="AL27" s="7">
        <v>1.7</v>
      </c>
      <c r="AM27" s="7">
        <v>2.2000000000000002</v>
      </c>
      <c r="AN27" s="7">
        <v>2.2000000000000002</v>
      </c>
      <c r="AO27" s="1" t="s">
        <v>56</v>
      </c>
      <c r="AP27" s="7">
        <v>29.027989999999999</v>
      </c>
      <c r="AQ27" s="1" t="s">
        <v>51</v>
      </c>
      <c r="AR27" s="1" t="s">
        <v>51</v>
      </c>
      <c r="AS27" s="1" t="s">
        <v>51</v>
      </c>
      <c r="AT27" s="1" t="s">
        <v>49</v>
      </c>
      <c r="AU27" s="1" t="s">
        <v>51</v>
      </c>
      <c r="AV27" s="1" t="s">
        <v>112</v>
      </c>
      <c r="AW27" s="1" t="s">
        <v>113</v>
      </c>
      <c r="AX27" s="1" t="s">
        <v>106</v>
      </c>
      <c r="AY27" s="1" t="s">
        <v>49</v>
      </c>
      <c r="AZ27" s="1" t="s">
        <v>52</v>
      </c>
      <c r="BA27" s="1" t="s">
        <v>261</v>
      </c>
      <c r="BB27" s="1" t="s">
        <v>49</v>
      </c>
      <c r="BC27" s="1" t="s">
        <v>262</v>
      </c>
      <c r="BD27" s="1" t="s">
        <v>119</v>
      </c>
      <c r="BE27" s="1" t="s">
        <v>120</v>
      </c>
      <c r="BF27" s="1" t="s">
        <v>89</v>
      </c>
      <c r="BG27" s="1" t="s">
        <v>53</v>
      </c>
      <c r="BH27" s="1" t="s">
        <v>54</v>
      </c>
      <c r="BI27" s="1" t="s">
        <v>49</v>
      </c>
      <c r="BJ27" s="1" t="s">
        <v>110</v>
      </c>
    </row>
    <row r="28" spans="2:62" x14ac:dyDescent="0.3">
      <c r="B28" s="76">
        <f t="shared" si="4"/>
        <v>24</v>
      </c>
      <c r="C28" s="76" t="str">
        <f t="shared" si="11"/>
        <v>NRT</v>
      </c>
      <c r="D28" s="2" t="str">
        <f t="shared" si="12"/>
        <v>2025-09-19</v>
      </c>
      <c r="E28" s="2" t="str">
        <f t="shared" si="13"/>
        <v>82020038152</v>
      </c>
      <c r="F28" s="2" t="str">
        <f t="shared" si="14"/>
        <v>PJP250147754</v>
      </c>
      <c r="G28" s="2" t="str">
        <f t="shared" si="15"/>
        <v>김대환</v>
      </c>
      <c r="H28" s="2" t="str">
        <f t="shared" si="16"/>
        <v>일반(목록배제,Normal-Manifest Exception)</v>
      </c>
      <c r="I28" s="2">
        <f t="shared" si="17"/>
        <v>20.9</v>
      </c>
      <c r="J28" s="76" t="str">
        <f t="shared" si="18"/>
        <v>PAVILION CORPRATION 2</v>
      </c>
      <c r="K28" s="2">
        <f t="shared" si="19"/>
        <v>1</v>
      </c>
      <c r="L28" s="17">
        <f t="shared" si="20"/>
        <v>1.7</v>
      </c>
      <c r="M28" s="17">
        <f t="shared" si="21"/>
        <v>2.1</v>
      </c>
      <c r="N28" s="17">
        <f t="shared" si="22"/>
        <v>2.1</v>
      </c>
      <c r="O28" s="17">
        <f t="shared" si="23"/>
        <v>2.5</v>
      </c>
      <c r="P28" s="73">
        <f t="shared" si="24"/>
        <v>1310</v>
      </c>
      <c r="Q28" s="9">
        <f>VLOOKUP(H28,MAPPING!$B$3:$D$10,3,0)</f>
        <v>0</v>
      </c>
      <c r="R28" s="19">
        <f t="shared" si="25"/>
        <v>0</v>
      </c>
      <c r="S28" s="9">
        <v>0</v>
      </c>
      <c r="T28" s="9">
        <f>(IF(VLOOKUP(VLOOKUP(AP28,MAPPING!$B$12:$D$17,2,1),MAPPING!$C$12:$E$17,2,0)=7000,0,VLOOKUP(VLOOKUP(AP28,MAPPING!$B$12:$D$17,2,1),MAPPING!$C$12:$E$17,2,0)))</f>
        <v>0</v>
      </c>
      <c r="U28" s="9">
        <f>(K28*VLOOKUP(N28/K28,MAPPING!$B$19:$C$26,2,10))</f>
        <v>550</v>
      </c>
      <c r="V28" s="9">
        <f t="shared" si="26"/>
        <v>0</v>
      </c>
      <c r="W28" s="9">
        <f t="shared" si="27"/>
        <v>0</v>
      </c>
      <c r="X28" s="9">
        <f t="shared" si="28"/>
        <v>550</v>
      </c>
      <c r="Y28" s="74">
        <f t="shared" si="29"/>
        <v>57.89473684210526</v>
      </c>
      <c r="Z28" s="99">
        <f t="shared" si="30"/>
        <v>58</v>
      </c>
      <c r="AA28" s="99">
        <f t="shared" si="31"/>
        <v>1368</v>
      </c>
      <c r="AC28" s="1" t="s">
        <v>255</v>
      </c>
      <c r="AD28" s="1" t="s">
        <v>88</v>
      </c>
      <c r="AE28" s="1" t="s">
        <v>256</v>
      </c>
      <c r="AF28" s="1" t="s">
        <v>263</v>
      </c>
      <c r="AG28" s="1" t="s">
        <v>221</v>
      </c>
      <c r="AH28" s="1" t="s">
        <v>222</v>
      </c>
      <c r="AI28" s="1" t="s">
        <v>223</v>
      </c>
      <c r="AJ28" s="1" t="s">
        <v>49</v>
      </c>
      <c r="AK28" s="6">
        <v>1</v>
      </c>
      <c r="AL28" s="7">
        <v>1.7</v>
      </c>
      <c r="AM28" s="7">
        <v>2.1</v>
      </c>
      <c r="AN28" s="7">
        <v>2.1</v>
      </c>
      <c r="AO28" s="1" t="s">
        <v>56</v>
      </c>
      <c r="AP28" s="7">
        <v>20.9</v>
      </c>
      <c r="AQ28" s="1" t="s">
        <v>51</v>
      </c>
      <c r="AR28" s="1" t="s">
        <v>51</v>
      </c>
      <c r="AS28" s="1" t="s">
        <v>51</v>
      </c>
      <c r="AT28" s="1" t="s">
        <v>51</v>
      </c>
      <c r="AU28" s="1" t="s">
        <v>51</v>
      </c>
      <c r="AV28" s="1" t="s">
        <v>112</v>
      </c>
      <c r="AW28" s="1" t="s">
        <v>113</v>
      </c>
      <c r="AX28" s="1" t="s">
        <v>106</v>
      </c>
      <c r="AY28" s="1" t="s">
        <v>49</v>
      </c>
      <c r="AZ28" s="1" t="s">
        <v>52</v>
      </c>
      <c r="BA28" s="1" t="s">
        <v>264</v>
      </c>
      <c r="BB28" s="1" t="s">
        <v>49</v>
      </c>
      <c r="BC28" s="1" t="s">
        <v>265</v>
      </c>
      <c r="BD28" s="1" t="s">
        <v>119</v>
      </c>
      <c r="BE28" s="1" t="s">
        <v>120</v>
      </c>
      <c r="BF28" s="1" t="s">
        <v>89</v>
      </c>
      <c r="BG28" s="1" t="s">
        <v>53</v>
      </c>
      <c r="BH28" s="1" t="s">
        <v>54</v>
      </c>
      <c r="BI28" s="1" t="s">
        <v>49</v>
      </c>
      <c r="BJ28" s="1" t="s">
        <v>110</v>
      </c>
    </row>
    <row r="29" spans="2:62" x14ac:dyDescent="0.3">
      <c r="B29" s="76">
        <f t="shared" si="4"/>
        <v>25</v>
      </c>
      <c r="C29" s="76" t="str">
        <f t="shared" si="11"/>
        <v>NRT</v>
      </c>
      <c r="D29" s="2" t="str">
        <f t="shared" si="12"/>
        <v>2025-09-20</v>
      </c>
      <c r="E29" s="2" t="str">
        <f t="shared" si="13"/>
        <v>82020038163</v>
      </c>
      <c r="F29" s="2" t="str">
        <f t="shared" si="14"/>
        <v>PJP250148438</v>
      </c>
      <c r="G29" s="2" t="str">
        <f t="shared" si="15"/>
        <v>이재웅</v>
      </c>
      <c r="H29" s="2" t="str">
        <f t="shared" si="16"/>
        <v>일반(목록배제,Normal-Manifest Exception)</v>
      </c>
      <c r="I29" s="2">
        <f t="shared" si="17"/>
        <v>44.711480000000002</v>
      </c>
      <c r="J29" s="76" t="str">
        <f t="shared" si="18"/>
        <v>PAVILION CORPRATION 2</v>
      </c>
      <c r="K29" s="2">
        <f t="shared" si="19"/>
        <v>1</v>
      </c>
      <c r="L29" s="17">
        <f t="shared" si="20"/>
        <v>1.65</v>
      </c>
      <c r="M29" s="17">
        <f t="shared" si="21"/>
        <v>1.9</v>
      </c>
      <c r="N29" s="17">
        <f t="shared" si="22"/>
        <v>1.9</v>
      </c>
      <c r="O29" s="17">
        <f t="shared" si="23"/>
        <v>2</v>
      </c>
      <c r="P29" s="73">
        <f t="shared" si="24"/>
        <v>1160</v>
      </c>
      <c r="Q29" s="9">
        <f>VLOOKUP(H29,MAPPING!$B$3:$D$10,3,0)</f>
        <v>0</v>
      </c>
      <c r="R29" s="19">
        <f t="shared" si="25"/>
        <v>0</v>
      </c>
      <c r="S29" s="9">
        <v>0</v>
      </c>
      <c r="T29" s="9">
        <f>(IF(VLOOKUP(VLOOKUP(AP29,MAPPING!$B$12:$D$17,2,1),MAPPING!$C$12:$E$17,2,0)=7000,0,VLOOKUP(VLOOKUP(AP29,MAPPING!$B$12:$D$17,2,1),MAPPING!$C$12:$E$17,2,0)))</f>
        <v>0</v>
      </c>
      <c r="U29" s="9">
        <f>(K29*VLOOKUP(N29/K29,MAPPING!$B$19:$C$26,2,10))</f>
        <v>0</v>
      </c>
      <c r="V29" s="9">
        <f t="shared" si="26"/>
        <v>0</v>
      </c>
      <c r="W29" s="9">
        <f t="shared" si="27"/>
        <v>0</v>
      </c>
      <c r="X29" s="9">
        <f t="shared" si="28"/>
        <v>0</v>
      </c>
      <c r="Y29" s="74">
        <f t="shared" si="29"/>
        <v>0</v>
      </c>
      <c r="Z29" s="99">
        <f t="shared" si="30"/>
        <v>0</v>
      </c>
      <c r="AA29" s="99">
        <f t="shared" si="31"/>
        <v>1160</v>
      </c>
      <c r="AC29" s="1" t="s">
        <v>266</v>
      </c>
      <c r="AD29" s="1" t="s">
        <v>88</v>
      </c>
      <c r="AE29" s="1" t="s">
        <v>267</v>
      </c>
      <c r="AF29" s="1" t="s">
        <v>268</v>
      </c>
      <c r="AG29" s="1" t="s">
        <v>269</v>
      </c>
      <c r="AH29" s="1" t="s">
        <v>270</v>
      </c>
      <c r="AI29" s="1" t="s">
        <v>271</v>
      </c>
      <c r="AJ29" s="1" t="s">
        <v>49</v>
      </c>
      <c r="AK29" s="6">
        <v>1</v>
      </c>
      <c r="AL29" s="7">
        <v>1.65</v>
      </c>
      <c r="AM29" s="7">
        <v>1.9</v>
      </c>
      <c r="AN29" s="7">
        <v>1.9</v>
      </c>
      <c r="AO29" s="1" t="s">
        <v>56</v>
      </c>
      <c r="AP29" s="7">
        <v>44.711480000000002</v>
      </c>
      <c r="AQ29" s="1" t="s">
        <v>51</v>
      </c>
      <c r="AR29" s="1" t="s">
        <v>51</v>
      </c>
      <c r="AS29" s="1" t="s">
        <v>51</v>
      </c>
      <c r="AT29" s="1" t="s">
        <v>49</v>
      </c>
      <c r="AU29" s="1" t="s">
        <v>49</v>
      </c>
      <c r="AV29" s="1" t="s">
        <v>112</v>
      </c>
      <c r="AW29" s="1" t="s">
        <v>113</v>
      </c>
      <c r="AX29" s="1" t="s">
        <v>106</v>
      </c>
      <c r="AY29" s="1" t="s">
        <v>49</v>
      </c>
      <c r="AZ29" s="1" t="s">
        <v>52</v>
      </c>
      <c r="BA29" s="1" t="s">
        <v>272</v>
      </c>
      <c r="BB29" s="1" t="s">
        <v>49</v>
      </c>
      <c r="BC29" s="1" t="s">
        <v>273</v>
      </c>
      <c r="BD29" s="1" t="s">
        <v>119</v>
      </c>
      <c r="BE29" s="1" t="s">
        <v>274</v>
      </c>
      <c r="BF29" s="1" t="s">
        <v>89</v>
      </c>
      <c r="BG29" s="1" t="s">
        <v>53</v>
      </c>
      <c r="BH29" s="1" t="s">
        <v>54</v>
      </c>
      <c r="BI29" s="1" t="s">
        <v>49</v>
      </c>
      <c r="BJ29" s="1" t="s">
        <v>110</v>
      </c>
    </row>
    <row r="30" spans="2:62" x14ac:dyDescent="0.3">
      <c r="B30" s="76">
        <f t="shared" si="4"/>
        <v>26</v>
      </c>
      <c r="C30" s="76" t="str">
        <f t="shared" si="11"/>
        <v>NRT</v>
      </c>
      <c r="D30" s="2" t="str">
        <f t="shared" si="12"/>
        <v>2025-09-20</v>
      </c>
      <c r="E30" s="2" t="str">
        <f t="shared" si="13"/>
        <v>82020038163</v>
      </c>
      <c r="F30" s="2" t="str">
        <f t="shared" si="14"/>
        <v>PJP250148440</v>
      </c>
      <c r="G30" s="2" t="str">
        <f t="shared" si="15"/>
        <v>김지섭</v>
      </c>
      <c r="H30" s="2" t="str">
        <f t="shared" si="16"/>
        <v>일반(목록배제,Normal-Manifest Exception)</v>
      </c>
      <c r="I30" s="2">
        <f t="shared" si="17"/>
        <v>29.027989999999999</v>
      </c>
      <c r="J30" s="76" t="str">
        <f t="shared" si="18"/>
        <v>PAVILION CORPRATION 2</v>
      </c>
      <c r="K30" s="2">
        <f t="shared" si="19"/>
        <v>1</v>
      </c>
      <c r="L30" s="17">
        <f t="shared" si="20"/>
        <v>1.65</v>
      </c>
      <c r="M30" s="17">
        <f t="shared" si="21"/>
        <v>1.9</v>
      </c>
      <c r="N30" s="17">
        <f t="shared" si="22"/>
        <v>1.9</v>
      </c>
      <c r="O30" s="17">
        <f t="shared" si="23"/>
        <v>2</v>
      </c>
      <c r="P30" s="73">
        <f t="shared" si="24"/>
        <v>1160</v>
      </c>
      <c r="Q30" s="9">
        <f>VLOOKUP(H30,MAPPING!$B$3:$D$10,3,0)</f>
        <v>0</v>
      </c>
      <c r="R30" s="19">
        <f t="shared" si="25"/>
        <v>0</v>
      </c>
      <c r="S30" s="9">
        <v>0</v>
      </c>
      <c r="T30" s="9">
        <f>(IF(VLOOKUP(VLOOKUP(AP30,MAPPING!$B$12:$D$17,2,1),MAPPING!$C$12:$E$17,2,0)=7000,0,VLOOKUP(VLOOKUP(AP30,MAPPING!$B$12:$D$17,2,1),MAPPING!$C$12:$E$17,2,0)))</f>
        <v>0</v>
      </c>
      <c r="U30" s="9">
        <f>(K30*VLOOKUP(N30/K30,MAPPING!$B$19:$C$26,2,10))</f>
        <v>0</v>
      </c>
      <c r="V30" s="9">
        <f t="shared" si="26"/>
        <v>0</v>
      </c>
      <c r="W30" s="9">
        <f t="shared" si="27"/>
        <v>0</v>
      </c>
      <c r="X30" s="9">
        <f t="shared" si="28"/>
        <v>0</v>
      </c>
      <c r="Y30" s="74">
        <f t="shared" si="29"/>
        <v>0</v>
      </c>
      <c r="Z30" s="99">
        <f t="shared" si="30"/>
        <v>0</v>
      </c>
      <c r="AA30" s="99">
        <f t="shared" si="31"/>
        <v>1160</v>
      </c>
      <c r="AC30" s="1" t="s">
        <v>266</v>
      </c>
      <c r="AD30" s="1" t="s">
        <v>88</v>
      </c>
      <c r="AE30" s="1" t="s">
        <v>267</v>
      </c>
      <c r="AF30" s="1" t="s">
        <v>275</v>
      </c>
      <c r="AG30" s="1" t="s">
        <v>258</v>
      </c>
      <c r="AH30" s="1" t="s">
        <v>259</v>
      </c>
      <c r="AI30" s="1" t="s">
        <v>260</v>
      </c>
      <c r="AJ30" s="1" t="s">
        <v>49</v>
      </c>
      <c r="AK30" s="6">
        <v>1</v>
      </c>
      <c r="AL30" s="7">
        <v>1.65</v>
      </c>
      <c r="AM30" s="7">
        <v>1.9</v>
      </c>
      <c r="AN30" s="7">
        <v>1.9</v>
      </c>
      <c r="AO30" s="1" t="s">
        <v>56</v>
      </c>
      <c r="AP30" s="7">
        <v>29.027989999999999</v>
      </c>
      <c r="AQ30" s="1" t="s">
        <v>51</v>
      </c>
      <c r="AR30" s="1" t="s">
        <v>51</v>
      </c>
      <c r="AS30" s="1" t="s">
        <v>51</v>
      </c>
      <c r="AT30" s="1" t="s">
        <v>49</v>
      </c>
      <c r="AU30" s="1" t="s">
        <v>51</v>
      </c>
      <c r="AV30" s="1" t="s">
        <v>112</v>
      </c>
      <c r="AW30" s="1" t="s">
        <v>113</v>
      </c>
      <c r="AX30" s="1" t="s">
        <v>106</v>
      </c>
      <c r="AY30" s="1" t="s">
        <v>49</v>
      </c>
      <c r="AZ30" s="1" t="s">
        <v>52</v>
      </c>
      <c r="BA30" s="1" t="s">
        <v>276</v>
      </c>
      <c r="BB30" s="1" t="s">
        <v>49</v>
      </c>
      <c r="BC30" s="1" t="s">
        <v>277</v>
      </c>
      <c r="BD30" s="1" t="s">
        <v>119</v>
      </c>
      <c r="BE30" s="1" t="s">
        <v>274</v>
      </c>
      <c r="BF30" s="1" t="s">
        <v>89</v>
      </c>
      <c r="BG30" s="1" t="s">
        <v>53</v>
      </c>
      <c r="BH30" s="1" t="s">
        <v>54</v>
      </c>
      <c r="BI30" s="1" t="s">
        <v>49</v>
      </c>
      <c r="BJ30" s="1" t="s">
        <v>110</v>
      </c>
    </row>
    <row r="31" spans="2:62" x14ac:dyDescent="0.3">
      <c r="B31" s="76">
        <f t="shared" si="4"/>
        <v>27</v>
      </c>
      <c r="C31" s="76" t="str">
        <f t="shared" si="11"/>
        <v>NRT</v>
      </c>
      <c r="D31" s="2" t="str">
        <f t="shared" si="12"/>
        <v>2025-09-20</v>
      </c>
      <c r="E31" s="2" t="str">
        <f t="shared" si="13"/>
        <v>82020038163</v>
      </c>
      <c r="F31" s="2" t="str">
        <f t="shared" si="14"/>
        <v>PJP250148439</v>
      </c>
      <c r="G31" s="2" t="str">
        <f t="shared" si="15"/>
        <v>김대환</v>
      </c>
      <c r="H31" s="2" t="str">
        <f t="shared" si="16"/>
        <v>일반(목록배제,Normal-Manifest Exception)</v>
      </c>
      <c r="I31" s="2">
        <f t="shared" si="17"/>
        <v>20.9</v>
      </c>
      <c r="J31" s="76" t="str">
        <f t="shared" si="18"/>
        <v>PAVILION CORPRATION 2</v>
      </c>
      <c r="K31" s="2">
        <f t="shared" si="19"/>
        <v>1</v>
      </c>
      <c r="L31" s="17">
        <f t="shared" si="20"/>
        <v>1.65</v>
      </c>
      <c r="M31" s="17">
        <f t="shared" si="21"/>
        <v>2.2000000000000002</v>
      </c>
      <c r="N31" s="17">
        <f t="shared" si="22"/>
        <v>2.2000000000000002</v>
      </c>
      <c r="O31" s="17">
        <f t="shared" si="23"/>
        <v>2.5</v>
      </c>
      <c r="P31" s="73">
        <f t="shared" si="24"/>
        <v>1310</v>
      </c>
      <c r="Q31" s="9">
        <f>VLOOKUP(H31,MAPPING!$B$3:$D$10,3,0)</f>
        <v>0</v>
      </c>
      <c r="R31" s="19">
        <f t="shared" si="25"/>
        <v>0</v>
      </c>
      <c r="S31" s="9">
        <v>0</v>
      </c>
      <c r="T31" s="9">
        <f>(IF(VLOOKUP(VLOOKUP(AP31,MAPPING!$B$12:$D$17,2,1),MAPPING!$C$12:$E$17,2,0)=7000,0,VLOOKUP(VLOOKUP(AP31,MAPPING!$B$12:$D$17,2,1),MAPPING!$C$12:$E$17,2,0)))</f>
        <v>0</v>
      </c>
      <c r="U31" s="9">
        <f>(K31*VLOOKUP(N31/K31,MAPPING!$B$19:$C$26,2,10))</f>
        <v>550</v>
      </c>
      <c r="V31" s="9">
        <f t="shared" si="26"/>
        <v>0</v>
      </c>
      <c r="W31" s="9">
        <f t="shared" si="27"/>
        <v>0</v>
      </c>
      <c r="X31" s="9">
        <f t="shared" si="28"/>
        <v>550</v>
      </c>
      <c r="Y31" s="74">
        <f t="shared" si="29"/>
        <v>57.89473684210526</v>
      </c>
      <c r="Z31" s="99">
        <f t="shared" si="30"/>
        <v>58</v>
      </c>
      <c r="AA31" s="99">
        <f t="shared" si="31"/>
        <v>1368</v>
      </c>
      <c r="AC31" s="1" t="s">
        <v>266</v>
      </c>
      <c r="AD31" s="1" t="s">
        <v>88</v>
      </c>
      <c r="AE31" s="1" t="s">
        <v>267</v>
      </c>
      <c r="AF31" s="1" t="s">
        <v>278</v>
      </c>
      <c r="AG31" s="1" t="s">
        <v>221</v>
      </c>
      <c r="AH31" s="1" t="s">
        <v>222</v>
      </c>
      <c r="AI31" s="1" t="s">
        <v>223</v>
      </c>
      <c r="AJ31" s="1" t="s">
        <v>49</v>
      </c>
      <c r="AK31" s="6">
        <v>1</v>
      </c>
      <c r="AL31" s="7">
        <v>1.65</v>
      </c>
      <c r="AM31" s="7">
        <v>2.2000000000000002</v>
      </c>
      <c r="AN31" s="7">
        <v>2.2000000000000002</v>
      </c>
      <c r="AO31" s="1" t="s">
        <v>56</v>
      </c>
      <c r="AP31" s="7">
        <v>20.9</v>
      </c>
      <c r="AQ31" s="1" t="s">
        <v>51</v>
      </c>
      <c r="AR31" s="1" t="s">
        <v>51</v>
      </c>
      <c r="AS31" s="1" t="s">
        <v>51</v>
      </c>
      <c r="AT31" s="1" t="s">
        <v>51</v>
      </c>
      <c r="AU31" s="1" t="s">
        <v>51</v>
      </c>
      <c r="AV31" s="1" t="s">
        <v>112</v>
      </c>
      <c r="AW31" s="1" t="s">
        <v>113</v>
      </c>
      <c r="AX31" s="1" t="s">
        <v>106</v>
      </c>
      <c r="AY31" s="1" t="s">
        <v>49</v>
      </c>
      <c r="AZ31" s="1" t="s">
        <v>52</v>
      </c>
      <c r="BA31" s="1" t="s">
        <v>279</v>
      </c>
      <c r="BB31" s="1" t="s">
        <v>49</v>
      </c>
      <c r="BC31" s="1" t="s">
        <v>280</v>
      </c>
      <c r="BD31" s="1" t="s">
        <v>119</v>
      </c>
      <c r="BE31" s="1" t="s">
        <v>274</v>
      </c>
      <c r="BF31" s="1" t="s">
        <v>89</v>
      </c>
      <c r="BG31" s="1" t="s">
        <v>53</v>
      </c>
      <c r="BH31" s="1" t="s">
        <v>54</v>
      </c>
      <c r="BI31" s="1" t="s">
        <v>49</v>
      </c>
      <c r="BJ31" s="1" t="s">
        <v>110</v>
      </c>
    </row>
    <row r="32" spans="2:62" x14ac:dyDescent="0.3">
      <c r="B32" s="76">
        <f t="shared" si="4"/>
        <v>28</v>
      </c>
      <c r="C32" s="76" t="str">
        <f t="shared" si="11"/>
        <v>NRT</v>
      </c>
      <c r="D32" s="2" t="str">
        <f t="shared" si="12"/>
        <v>2025-09-20</v>
      </c>
      <c r="E32" s="2" t="str">
        <f t="shared" si="13"/>
        <v>82020038163</v>
      </c>
      <c r="F32" s="2" t="str">
        <f t="shared" si="14"/>
        <v>PJP250147753</v>
      </c>
      <c r="G32" s="2" t="str">
        <f t="shared" si="15"/>
        <v>김성균</v>
      </c>
      <c r="H32" s="2" t="str">
        <f t="shared" si="16"/>
        <v>일반(목록배제,Normal-Manifest Exception)</v>
      </c>
      <c r="I32" s="2">
        <f t="shared" si="17"/>
        <v>46.36815</v>
      </c>
      <c r="J32" s="76" t="str">
        <f t="shared" si="18"/>
        <v>PAVILION CORPRATION 2</v>
      </c>
      <c r="K32" s="2">
        <f t="shared" si="19"/>
        <v>1</v>
      </c>
      <c r="L32" s="17">
        <f t="shared" si="20"/>
        <v>2</v>
      </c>
      <c r="M32" s="17">
        <f t="shared" si="21"/>
        <v>2</v>
      </c>
      <c r="N32" s="17">
        <f t="shared" si="22"/>
        <v>2</v>
      </c>
      <c r="O32" s="17">
        <f t="shared" si="23"/>
        <v>2</v>
      </c>
      <c r="P32" s="73">
        <f t="shared" si="24"/>
        <v>1160</v>
      </c>
      <c r="Q32" s="9">
        <f>VLOOKUP(H32,MAPPING!$B$3:$D$10,3,0)</f>
        <v>0</v>
      </c>
      <c r="R32" s="19">
        <f t="shared" si="25"/>
        <v>0</v>
      </c>
      <c r="S32" s="9">
        <v>0</v>
      </c>
      <c r="T32" s="9">
        <f>(IF(VLOOKUP(VLOOKUP(AP32,MAPPING!$B$12:$D$17,2,1),MAPPING!$C$12:$E$17,2,0)=7000,0,VLOOKUP(VLOOKUP(AP32,MAPPING!$B$12:$D$17,2,1),MAPPING!$C$12:$E$17,2,0)))</f>
        <v>0</v>
      </c>
      <c r="U32" s="9">
        <f>(K32*VLOOKUP(N32/K32,MAPPING!$B$19:$C$26,2,10))</f>
        <v>0</v>
      </c>
      <c r="V32" s="9">
        <f t="shared" si="26"/>
        <v>0</v>
      </c>
      <c r="W32" s="9">
        <f t="shared" si="27"/>
        <v>0</v>
      </c>
      <c r="X32" s="9">
        <f t="shared" si="28"/>
        <v>0</v>
      </c>
      <c r="Y32" s="74">
        <f t="shared" si="29"/>
        <v>0</v>
      </c>
      <c r="Z32" s="99">
        <f t="shared" si="30"/>
        <v>0</v>
      </c>
      <c r="AA32" s="99">
        <f t="shared" si="31"/>
        <v>1160</v>
      </c>
      <c r="AC32" s="1" t="s">
        <v>266</v>
      </c>
      <c r="AD32" s="1" t="s">
        <v>88</v>
      </c>
      <c r="AE32" s="1" t="s">
        <v>267</v>
      </c>
      <c r="AF32" s="1" t="s">
        <v>281</v>
      </c>
      <c r="AG32" s="1" t="s">
        <v>227</v>
      </c>
      <c r="AH32" s="1" t="s">
        <v>228</v>
      </c>
      <c r="AI32" s="1" t="s">
        <v>229</v>
      </c>
      <c r="AJ32" s="1" t="s">
        <v>49</v>
      </c>
      <c r="AK32" s="6">
        <v>1</v>
      </c>
      <c r="AL32" s="7">
        <v>2</v>
      </c>
      <c r="AM32" s="7">
        <v>2</v>
      </c>
      <c r="AN32" s="7">
        <v>2</v>
      </c>
      <c r="AO32" s="1" t="s">
        <v>56</v>
      </c>
      <c r="AP32" s="7">
        <v>46.36815</v>
      </c>
      <c r="AQ32" s="1" t="s">
        <v>51</v>
      </c>
      <c r="AR32" s="1" t="s">
        <v>51</v>
      </c>
      <c r="AS32" s="1" t="s">
        <v>51</v>
      </c>
      <c r="AT32" s="1" t="s">
        <v>49</v>
      </c>
      <c r="AU32" s="1" t="s">
        <v>51</v>
      </c>
      <c r="AV32" s="1" t="s">
        <v>112</v>
      </c>
      <c r="AW32" s="1" t="s">
        <v>113</v>
      </c>
      <c r="AX32" s="1" t="s">
        <v>106</v>
      </c>
      <c r="AY32" s="1" t="s">
        <v>49</v>
      </c>
      <c r="AZ32" s="1" t="s">
        <v>52</v>
      </c>
      <c r="BA32" s="1" t="s">
        <v>282</v>
      </c>
      <c r="BB32" s="1" t="s">
        <v>49</v>
      </c>
      <c r="BC32" s="1" t="s">
        <v>283</v>
      </c>
      <c r="BD32" s="1" t="s">
        <v>119</v>
      </c>
      <c r="BE32" s="1" t="s">
        <v>274</v>
      </c>
      <c r="BF32" s="1" t="s">
        <v>89</v>
      </c>
      <c r="BG32" s="1" t="s">
        <v>53</v>
      </c>
      <c r="BH32" s="1" t="s">
        <v>54</v>
      </c>
      <c r="BI32" s="1" t="s">
        <v>49</v>
      </c>
      <c r="BJ32" s="1" t="s">
        <v>110</v>
      </c>
    </row>
    <row r="33" spans="2:62" x14ac:dyDescent="0.3">
      <c r="B33" s="76">
        <f t="shared" si="4"/>
        <v>29</v>
      </c>
      <c r="C33" s="76" t="str">
        <f t="shared" si="11"/>
        <v>NRT</v>
      </c>
      <c r="D33" s="2" t="str">
        <f t="shared" si="12"/>
        <v>2025-09-23</v>
      </c>
      <c r="E33" s="2" t="str">
        <f t="shared" si="13"/>
        <v>82020038174</v>
      </c>
      <c r="F33" s="2" t="str">
        <f t="shared" si="14"/>
        <v>PJP250149421</v>
      </c>
      <c r="G33" s="2" t="str">
        <f t="shared" si="15"/>
        <v>김대환</v>
      </c>
      <c r="H33" s="2" t="str">
        <f t="shared" si="16"/>
        <v>간이(Simple)</v>
      </c>
      <c r="I33" s="2">
        <f t="shared" si="17"/>
        <v>194.86194</v>
      </c>
      <c r="J33" s="76" t="str">
        <f t="shared" si="18"/>
        <v>PAVILION CORPRATION 2</v>
      </c>
      <c r="K33" s="2">
        <f t="shared" si="19"/>
        <v>1</v>
      </c>
      <c r="L33" s="17">
        <f t="shared" si="20"/>
        <v>1.7</v>
      </c>
      <c r="M33" s="17">
        <f t="shared" si="21"/>
        <v>2</v>
      </c>
      <c r="N33" s="17">
        <f t="shared" si="22"/>
        <v>2</v>
      </c>
      <c r="O33" s="17">
        <f t="shared" si="23"/>
        <v>2</v>
      </c>
      <c r="P33" s="73">
        <f t="shared" si="24"/>
        <v>1160</v>
      </c>
      <c r="Q33" s="9">
        <f>VLOOKUP(H33,MAPPING!$B$3:$D$10,3,0)</f>
        <v>0</v>
      </c>
      <c r="R33" s="19">
        <f t="shared" si="25"/>
        <v>0</v>
      </c>
      <c r="S33" s="9">
        <v>0</v>
      </c>
      <c r="T33" s="9">
        <f>(IF(VLOOKUP(VLOOKUP(AP33,MAPPING!$B$12:$D$17,2,1),MAPPING!$C$12:$E$17,2,0)=7000,0,VLOOKUP(VLOOKUP(AP33,MAPPING!$B$12:$D$17,2,1),MAPPING!$C$12:$E$17,2,0)))</f>
        <v>0</v>
      </c>
      <c r="U33" s="9">
        <f>(K33*VLOOKUP(N33/K33,MAPPING!$B$19:$C$26,2,10))</f>
        <v>0</v>
      </c>
      <c r="V33" s="9">
        <f t="shared" si="26"/>
        <v>0</v>
      </c>
      <c r="W33" s="9">
        <f t="shared" si="27"/>
        <v>0</v>
      </c>
      <c r="X33" s="9">
        <f t="shared" si="28"/>
        <v>0</v>
      </c>
      <c r="Y33" s="74">
        <f t="shared" si="29"/>
        <v>0</v>
      </c>
      <c r="Z33" s="99">
        <f t="shared" si="30"/>
        <v>0</v>
      </c>
      <c r="AA33" s="99">
        <f t="shared" si="31"/>
        <v>1160</v>
      </c>
      <c r="AC33" s="1" t="s">
        <v>284</v>
      </c>
      <c r="AD33" s="1" t="s">
        <v>88</v>
      </c>
      <c r="AE33" s="1" t="s">
        <v>285</v>
      </c>
      <c r="AF33" s="1" t="s">
        <v>286</v>
      </c>
      <c r="AG33" s="1" t="s">
        <v>221</v>
      </c>
      <c r="AH33" s="1" t="s">
        <v>222</v>
      </c>
      <c r="AI33" s="1" t="s">
        <v>223</v>
      </c>
      <c r="AJ33" s="1" t="s">
        <v>49</v>
      </c>
      <c r="AK33" s="6">
        <v>1</v>
      </c>
      <c r="AL33" s="7">
        <v>1.7</v>
      </c>
      <c r="AM33" s="7">
        <v>2</v>
      </c>
      <c r="AN33" s="7">
        <v>2</v>
      </c>
      <c r="AO33" s="1" t="s">
        <v>55</v>
      </c>
      <c r="AP33" s="7">
        <v>194.86194</v>
      </c>
      <c r="AQ33" s="1" t="s">
        <v>51</v>
      </c>
      <c r="AR33" s="1" t="s">
        <v>51</v>
      </c>
      <c r="AS33" s="1" t="s">
        <v>51</v>
      </c>
      <c r="AT33" s="1" t="s">
        <v>51</v>
      </c>
      <c r="AU33" s="1" t="s">
        <v>51</v>
      </c>
      <c r="AV33" s="1" t="s">
        <v>112</v>
      </c>
      <c r="AW33" s="1" t="s">
        <v>113</v>
      </c>
      <c r="AX33" s="1" t="s">
        <v>106</v>
      </c>
      <c r="AY33" s="1" t="s">
        <v>49</v>
      </c>
      <c r="AZ33" s="1" t="s">
        <v>52</v>
      </c>
      <c r="BA33" s="1" t="s">
        <v>287</v>
      </c>
      <c r="BB33" s="1" t="s">
        <v>49</v>
      </c>
      <c r="BC33" s="1" t="s">
        <v>288</v>
      </c>
      <c r="BD33" s="1" t="s">
        <v>131</v>
      </c>
      <c r="BE33" s="1" t="s">
        <v>120</v>
      </c>
      <c r="BF33" s="1" t="s">
        <v>89</v>
      </c>
      <c r="BG33" s="1" t="s">
        <v>53</v>
      </c>
      <c r="BH33" s="1" t="s">
        <v>54</v>
      </c>
      <c r="BI33" s="1" t="s">
        <v>49</v>
      </c>
      <c r="BJ33" s="1" t="s">
        <v>110</v>
      </c>
    </row>
    <row r="34" spans="2:62" x14ac:dyDescent="0.3">
      <c r="B34" s="76">
        <f t="shared" si="4"/>
        <v>30</v>
      </c>
      <c r="C34" s="76" t="str">
        <f t="shared" si="11"/>
        <v>NRT</v>
      </c>
      <c r="D34" s="2" t="str">
        <f t="shared" si="12"/>
        <v>2025-09-23</v>
      </c>
      <c r="E34" s="2" t="str">
        <f t="shared" si="13"/>
        <v>82020038174</v>
      </c>
      <c r="F34" s="2" t="str">
        <f t="shared" si="14"/>
        <v>PJP250149423</v>
      </c>
      <c r="G34" s="2" t="str">
        <f t="shared" si="15"/>
        <v>노창준</v>
      </c>
      <c r="H34" s="2" t="str">
        <f t="shared" si="16"/>
        <v>일반(목록배제,Normal-Manifest Exception)</v>
      </c>
      <c r="I34" s="2">
        <f t="shared" si="17"/>
        <v>100.9345</v>
      </c>
      <c r="J34" s="76" t="str">
        <f t="shared" si="18"/>
        <v>PAVILION CORPRATION 2</v>
      </c>
      <c r="K34" s="2">
        <f t="shared" si="19"/>
        <v>1</v>
      </c>
      <c r="L34" s="17">
        <f t="shared" si="20"/>
        <v>2</v>
      </c>
      <c r="M34" s="17">
        <f t="shared" si="21"/>
        <v>1.9</v>
      </c>
      <c r="N34" s="17">
        <f t="shared" si="22"/>
        <v>2</v>
      </c>
      <c r="O34" s="17">
        <f t="shared" si="23"/>
        <v>2</v>
      </c>
      <c r="P34" s="73">
        <f t="shared" si="24"/>
        <v>1160</v>
      </c>
      <c r="Q34" s="9">
        <f>VLOOKUP(H34,MAPPING!$B$3:$D$10,3,0)</f>
        <v>0</v>
      </c>
      <c r="R34" s="19">
        <f t="shared" si="25"/>
        <v>0</v>
      </c>
      <c r="S34" s="9">
        <v>0</v>
      </c>
      <c r="T34" s="9">
        <f>(IF(VLOOKUP(VLOOKUP(AP34,MAPPING!$B$12:$D$17,2,1),MAPPING!$C$12:$E$17,2,0)=7000,0,VLOOKUP(VLOOKUP(AP34,MAPPING!$B$12:$D$17,2,1),MAPPING!$C$12:$E$17,2,0)))</f>
        <v>0</v>
      </c>
      <c r="U34" s="9">
        <f>(K34*VLOOKUP(N34/K34,MAPPING!$B$19:$C$26,2,10))</f>
        <v>0</v>
      </c>
      <c r="V34" s="9">
        <f t="shared" si="26"/>
        <v>0</v>
      </c>
      <c r="W34" s="9">
        <f t="shared" si="27"/>
        <v>0</v>
      </c>
      <c r="X34" s="9">
        <f t="shared" si="28"/>
        <v>0</v>
      </c>
      <c r="Y34" s="74">
        <f t="shared" si="29"/>
        <v>0</v>
      </c>
      <c r="Z34" s="99">
        <f t="shared" si="30"/>
        <v>0</v>
      </c>
      <c r="AA34" s="99">
        <f t="shared" si="31"/>
        <v>1160</v>
      </c>
      <c r="AC34" s="1" t="s">
        <v>284</v>
      </c>
      <c r="AD34" s="1" t="s">
        <v>88</v>
      </c>
      <c r="AE34" s="1" t="s">
        <v>285</v>
      </c>
      <c r="AF34" s="1" t="s">
        <v>289</v>
      </c>
      <c r="AG34" s="1" t="s">
        <v>290</v>
      </c>
      <c r="AH34" s="1" t="s">
        <v>291</v>
      </c>
      <c r="AI34" s="1" t="s">
        <v>292</v>
      </c>
      <c r="AJ34" s="1" t="s">
        <v>49</v>
      </c>
      <c r="AK34" s="6">
        <v>1</v>
      </c>
      <c r="AL34" s="7">
        <v>2</v>
      </c>
      <c r="AM34" s="7">
        <v>1.9</v>
      </c>
      <c r="AN34" s="7">
        <v>2</v>
      </c>
      <c r="AO34" s="1" t="s">
        <v>56</v>
      </c>
      <c r="AP34" s="7">
        <v>100.9345</v>
      </c>
      <c r="AQ34" s="1" t="s">
        <v>51</v>
      </c>
      <c r="AR34" s="1" t="s">
        <v>49</v>
      </c>
      <c r="AS34" s="1" t="s">
        <v>49</v>
      </c>
      <c r="AT34" s="1" t="s">
        <v>49</v>
      </c>
      <c r="AU34" s="1" t="s">
        <v>49</v>
      </c>
      <c r="AV34" s="1" t="s">
        <v>112</v>
      </c>
      <c r="AW34" s="1" t="s">
        <v>113</v>
      </c>
      <c r="AX34" s="1" t="s">
        <v>106</v>
      </c>
      <c r="AY34" s="1" t="s">
        <v>49</v>
      </c>
      <c r="AZ34" s="1" t="s">
        <v>52</v>
      </c>
      <c r="BA34" s="1" t="s">
        <v>293</v>
      </c>
      <c r="BB34" s="1" t="s">
        <v>49</v>
      </c>
      <c r="BC34" s="1" t="s">
        <v>294</v>
      </c>
      <c r="BD34" s="1" t="s">
        <v>131</v>
      </c>
      <c r="BE34" s="1" t="s">
        <v>120</v>
      </c>
      <c r="BF34" s="1" t="s">
        <v>89</v>
      </c>
      <c r="BG34" s="1" t="s">
        <v>53</v>
      </c>
      <c r="BH34" s="1" t="s">
        <v>54</v>
      </c>
      <c r="BI34" s="1" t="s">
        <v>49</v>
      </c>
      <c r="BJ34" s="1" t="s">
        <v>110</v>
      </c>
    </row>
    <row r="35" spans="2:62" x14ac:dyDescent="0.3">
      <c r="B35" s="76">
        <f t="shared" si="4"/>
        <v>31</v>
      </c>
      <c r="C35" s="76" t="str">
        <f t="shared" si="11"/>
        <v>NRT</v>
      </c>
      <c r="D35" s="2" t="str">
        <f t="shared" si="12"/>
        <v>2025-09-23</v>
      </c>
      <c r="E35" s="2" t="str">
        <f t="shared" si="13"/>
        <v>82020038174</v>
      </c>
      <c r="F35" s="2" t="str">
        <f t="shared" si="14"/>
        <v>PJP250149424</v>
      </c>
      <c r="G35" s="2" t="str">
        <f t="shared" si="15"/>
        <v>노창준</v>
      </c>
      <c r="H35" s="2" t="str">
        <f t="shared" si="16"/>
        <v>일반(목록배제,Normal-Manifest Exception)</v>
      </c>
      <c r="I35" s="2">
        <f t="shared" si="17"/>
        <v>132.62087</v>
      </c>
      <c r="J35" s="76" t="str">
        <f t="shared" si="18"/>
        <v>PAVILION CORPRATION 2</v>
      </c>
      <c r="K35" s="2">
        <f t="shared" si="19"/>
        <v>1</v>
      </c>
      <c r="L35" s="17">
        <f t="shared" si="20"/>
        <v>2</v>
      </c>
      <c r="M35" s="17">
        <f t="shared" si="21"/>
        <v>2.2000000000000002</v>
      </c>
      <c r="N35" s="17">
        <f t="shared" si="22"/>
        <v>2.2000000000000002</v>
      </c>
      <c r="O35" s="17">
        <f t="shared" si="23"/>
        <v>2.5</v>
      </c>
      <c r="P35" s="73">
        <f t="shared" si="24"/>
        <v>1310</v>
      </c>
      <c r="Q35" s="9">
        <f>VLOOKUP(H35,MAPPING!$B$3:$D$10,3,0)</f>
        <v>0</v>
      </c>
      <c r="R35" s="19">
        <f t="shared" si="25"/>
        <v>0</v>
      </c>
      <c r="S35" s="9">
        <v>0</v>
      </c>
      <c r="T35" s="9">
        <f>(IF(VLOOKUP(VLOOKUP(AP35,MAPPING!$B$12:$D$17,2,1),MAPPING!$C$12:$E$17,2,0)=7000,0,VLOOKUP(VLOOKUP(AP35,MAPPING!$B$12:$D$17,2,1),MAPPING!$C$12:$E$17,2,0)))</f>
        <v>0</v>
      </c>
      <c r="U35" s="9">
        <f>(K35*VLOOKUP(N35/K35,MAPPING!$B$19:$C$26,2,10))</f>
        <v>550</v>
      </c>
      <c r="V35" s="9">
        <f t="shared" si="26"/>
        <v>0</v>
      </c>
      <c r="W35" s="9">
        <f t="shared" si="27"/>
        <v>0</v>
      </c>
      <c r="X35" s="9">
        <f t="shared" si="28"/>
        <v>550</v>
      </c>
      <c r="Y35" s="74">
        <f t="shared" si="29"/>
        <v>57.89473684210526</v>
      </c>
      <c r="Z35" s="99">
        <f t="shared" si="30"/>
        <v>58</v>
      </c>
      <c r="AA35" s="99">
        <f t="shared" si="31"/>
        <v>1368</v>
      </c>
      <c r="AC35" s="1" t="s">
        <v>284</v>
      </c>
      <c r="AD35" s="1" t="s">
        <v>88</v>
      </c>
      <c r="AE35" s="1" t="s">
        <v>285</v>
      </c>
      <c r="AF35" s="1" t="s">
        <v>295</v>
      </c>
      <c r="AG35" s="1" t="s">
        <v>290</v>
      </c>
      <c r="AH35" s="1" t="s">
        <v>291</v>
      </c>
      <c r="AI35" s="1" t="s">
        <v>292</v>
      </c>
      <c r="AJ35" s="1" t="s">
        <v>49</v>
      </c>
      <c r="AK35" s="6">
        <v>1</v>
      </c>
      <c r="AL35" s="7">
        <v>2</v>
      </c>
      <c r="AM35" s="7">
        <v>2.2000000000000002</v>
      </c>
      <c r="AN35" s="7">
        <v>2.2000000000000002</v>
      </c>
      <c r="AO35" s="1" t="s">
        <v>56</v>
      </c>
      <c r="AP35" s="7">
        <v>132.62087</v>
      </c>
      <c r="AQ35" s="1" t="s">
        <v>51</v>
      </c>
      <c r="AR35" s="1" t="s">
        <v>49</v>
      </c>
      <c r="AS35" s="1" t="s">
        <v>49</v>
      </c>
      <c r="AT35" s="1" t="s">
        <v>49</v>
      </c>
      <c r="AU35" s="1" t="s">
        <v>49</v>
      </c>
      <c r="AV35" s="1" t="s">
        <v>112</v>
      </c>
      <c r="AW35" s="1" t="s">
        <v>113</v>
      </c>
      <c r="AX35" s="1" t="s">
        <v>106</v>
      </c>
      <c r="AY35" s="1" t="s">
        <v>49</v>
      </c>
      <c r="AZ35" s="1" t="s">
        <v>52</v>
      </c>
      <c r="BA35" s="1" t="s">
        <v>296</v>
      </c>
      <c r="BB35" s="1" t="s">
        <v>49</v>
      </c>
      <c r="BC35" s="1" t="s">
        <v>297</v>
      </c>
      <c r="BD35" s="1" t="s">
        <v>131</v>
      </c>
      <c r="BE35" s="1" t="s">
        <v>120</v>
      </c>
      <c r="BF35" s="1" t="s">
        <v>89</v>
      </c>
      <c r="BG35" s="1" t="s">
        <v>53</v>
      </c>
      <c r="BH35" s="1" t="s">
        <v>54</v>
      </c>
      <c r="BI35" s="1" t="s">
        <v>49</v>
      </c>
      <c r="BJ35" s="1" t="s">
        <v>110</v>
      </c>
    </row>
    <row r="36" spans="2:62" x14ac:dyDescent="0.3">
      <c r="B36" s="76">
        <f t="shared" si="4"/>
        <v>32</v>
      </c>
      <c r="C36" s="76" t="str">
        <f t="shared" si="11"/>
        <v>NRT</v>
      </c>
      <c r="D36" s="2" t="str">
        <f t="shared" si="12"/>
        <v>2025-09-23</v>
      </c>
      <c r="E36" s="2" t="str">
        <f t="shared" si="13"/>
        <v>82020038174</v>
      </c>
      <c r="F36" s="2" t="str">
        <f t="shared" si="14"/>
        <v>PJP250149425</v>
      </c>
      <c r="G36" s="2" t="str">
        <f t="shared" si="15"/>
        <v>노창준</v>
      </c>
      <c r="H36" s="2" t="str">
        <f t="shared" si="16"/>
        <v>일반(목록배제,Normal-Manifest Exception)</v>
      </c>
      <c r="I36" s="2">
        <f t="shared" si="17"/>
        <v>100.9345</v>
      </c>
      <c r="J36" s="76" t="str">
        <f t="shared" si="18"/>
        <v>PAVILION CORPRATION 2</v>
      </c>
      <c r="K36" s="2">
        <f t="shared" si="19"/>
        <v>1</v>
      </c>
      <c r="L36" s="17">
        <f t="shared" si="20"/>
        <v>2</v>
      </c>
      <c r="M36" s="17">
        <f t="shared" si="21"/>
        <v>2.1</v>
      </c>
      <c r="N36" s="17">
        <f t="shared" si="22"/>
        <v>2.1</v>
      </c>
      <c r="O36" s="17">
        <f t="shared" si="23"/>
        <v>2.5</v>
      </c>
      <c r="P36" s="73">
        <f t="shared" si="24"/>
        <v>1310</v>
      </c>
      <c r="Q36" s="9">
        <f>VLOOKUP(H36,MAPPING!$B$3:$D$10,3,0)</f>
        <v>0</v>
      </c>
      <c r="R36" s="19">
        <f t="shared" si="25"/>
        <v>0</v>
      </c>
      <c r="S36" s="9">
        <v>0</v>
      </c>
      <c r="T36" s="9">
        <f>(IF(VLOOKUP(VLOOKUP(AP36,MAPPING!$B$12:$D$17,2,1),MAPPING!$C$12:$E$17,2,0)=7000,0,VLOOKUP(VLOOKUP(AP36,MAPPING!$B$12:$D$17,2,1),MAPPING!$C$12:$E$17,2,0)))</f>
        <v>0</v>
      </c>
      <c r="U36" s="9">
        <f>(K36*VLOOKUP(N36/K36,MAPPING!$B$19:$C$26,2,10))</f>
        <v>550</v>
      </c>
      <c r="V36" s="9">
        <f t="shared" si="26"/>
        <v>0</v>
      </c>
      <c r="W36" s="9">
        <f t="shared" si="27"/>
        <v>0</v>
      </c>
      <c r="X36" s="9">
        <f t="shared" si="28"/>
        <v>550</v>
      </c>
      <c r="Y36" s="74">
        <f t="shared" si="29"/>
        <v>57.89473684210526</v>
      </c>
      <c r="Z36" s="99">
        <f t="shared" si="30"/>
        <v>58</v>
      </c>
      <c r="AA36" s="99">
        <f t="shared" si="31"/>
        <v>1368</v>
      </c>
      <c r="AC36" s="1" t="s">
        <v>284</v>
      </c>
      <c r="AD36" s="1" t="s">
        <v>88</v>
      </c>
      <c r="AE36" s="1" t="s">
        <v>285</v>
      </c>
      <c r="AF36" s="1" t="s">
        <v>298</v>
      </c>
      <c r="AG36" s="1" t="s">
        <v>290</v>
      </c>
      <c r="AH36" s="1" t="s">
        <v>291</v>
      </c>
      <c r="AI36" s="1" t="s">
        <v>292</v>
      </c>
      <c r="AJ36" s="1" t="s">
        <v>49</v>
      </c>
      <c r="AK36" s="6">
        <v>1</v>
      </c>
      <c r="AL36" s="7">
        <v>2</v>
      </c>
      <c r="AM36" s="7">
        <v>2.1</v>
      </c>
      <c r="AN36" s="7">
        <v>2.1</v>
      </c>
      <c r="AO36" s="1" t="s">
        <v>56</v>
      </c>
      <c r="AP36" s="7">
        <v>100.9345</v>
      </c>
      <c r="AQ36" s="1" t="s">
        <v>51</v>
      </c>
      <c r="AR36" s="1" t="s">
        <v>49</v>
      </c>
      <c r="AS36" s="1" t="s">
        <v>49</v>
      </c>
      <c r="AT36" s="1" t="s">
        <v>49</v>
      </c>
      <c r="AU36" s="1" t="s">
        <v>49</v>
      </c>
      <c r="AV36" s="1" t="s">
        <v>112</v>
      </c>
      <c r="AW36" s="1" t="s">
        <v>113</v>
      </c>
      <c r="AX36" s="1" t="s">
        <v>106</v>
      </c>
      <c r="AY36" s="1" t="s">
        <v>49</v>
      </c>
      <c r="AZ36" s="1" t="s">
        <v>52</v>
      </c>
      <c r="BA36" s="1" t="s">
        <v>299</v>
      </c>
      <c r="BB36" s="1" t="s">
        <v>49</v>
      </c>
      <c r="BC36" s="1" t="s">
        <v>300</v>
      </c>
      <c r="BD36" s="1" t="s">
        <v>131</v>
      </c>
      <c r="BE36" s="1" t="s">
        <v>120</v>
      </c>
      <c r="BF36" s="1" t="s">
        <v>89</v>
      </c>
      <c r="BG36" s="1" t="s">
        <v>53</v>
      </c>
      <c r="BH36" s="1" t="s">
        <v>54</v>
      </c>
      <c r="BI36" s="1" t="s">
        <v>49</v>
      </c>
      <c r="BJ36" s="1" t="s">
        <v>110</v>
      </c>
    </row>
    <row r="37" spans="2:62" x14ac:dyDescent="0.3">
      <c r="B37" s="76">
        <f t="shared" si="4"/>
        <v>33</v>
      </c>
      <c r="C37" s="76" t="str">
        <f t="shared" si="11"/>
        <v>NRT</v>
      </c>
      <c r="D37" s="2" t="str">
        <f t="shared" si="12"/>
        <v>2025-09-23</v>
      </c>
      <c r="E37" s="2" t="str">
        <f t="shared" si="13"/>
        <v>82020038174</v>
      </c>
      <c r="F37" s="2" t="str">
        <f t="shared" si="14"/>
        <v>PJP250149426</v>
      </c>
      <c r="G37" s="2" t="str">
        <f t="shared" si="15"/>
        <v>오윤재</v>
      </c>
      <c r="H37" s="2" t="str">
        <f t="shared" si="16"/>
        <v>일반(목록배제,Normal-Manifest Exception)</v>
      </c>
      <c r="I37" s="2">
        <f t="shared" si="17"/>
        <v>115.64603</v>
      </c>
      <c r="J37" s="76" t="str">
        <f t="shared" si="18"/>
        <v>PAVILION CORPRATION 2</v>
      </c>
      <c r="K37" s="2">
        <f t="shared" si="19"/>
        <v>1</v>
      </c>
      <c r="L37" s="17">
        <f t="shared" si="20"/>
        <v>2</v>
      </c>
      <c r="M37" s="17">
        <f t="shared" si="21"/>
        <v>2.2000000000000002</v>
      </c>
      <c r="N37" s="17">
        <f t="shared" si="22"/>
        <v>2.2000000000000002</v>
      </c>
      <c r="O37" s="17">
        <f t="shared" si="23"/>
        <v>2.5</v>
      </c>
      <c r="P37" s="73">
        <f t="shared" si="24"/>
        <v>1310</v>
      </c>
      <c r="Q37" s="9">
        <f>VLOOKUP(H37,MAPPING!$B$3:$D$10,3,0)</f>
        <v>0</v>
      </c>
      <c r="R37" s="19">
        <f t="shared" si="25"/>
        <v>0</v>
      </c>
      <c r="S37" s="9">
        <v>0</v>
      </c>
      <c r="T37" s="9">
        <f>(IF(VLOOKUP(VLOOKUP(AP37,MAPPING!$B$12:$D$17,2,1),MAPPING!$C$12:$E$17,2,0)=7000,0,VLOOKUP(VLOOKUP(AP37,MAPPING!$B$12:$D$17,2,1),MAPPING!$C$12:$E$17,2,0)))</f>
        <v>0</v>
      </c>
      <c r="U37" s="9">
        <f>(K37*VLOOKUP(N37/K37,MAPPING!$B$19:$C$26,2,10))</f>
        <v>550</v>
      </c>
      <c r="V37" s="9">
        <f t="shared" si="26"/>
        <v>0</v>
      </c>
      <c r="W37" s="9">
        <f t="shared" si="27"/>
        <v>0</v>
      </c>
      <c r="X37" s="9">
        <f t="shared" si="28"/>
        <v>550</v>
      </c>
      <c r="Y37" s="74">
        <f t="shared" si="29"/>
        <v>57.89473684210526</v>
      </c>
      <c r="Z37" s="99">
        <f t="shared" si="30"/>
        <v>58</v>
      </c>
      <c r="AA37" s="99">
        <f t="shared" si="31"/>
        <v>1368</v>
      </c>
      <c r="AC37" s="1" t="s">
        <v>284</v>
      </c>
      <c r="AD37" s="1" t="s">
        <v>88</v>
      </c>
      <c r="AE37" s="1" t="s">
        <v>285</v>
      </c>
      <c r="AF37" s="1" t="s">
        <v>301</v>
      </c>
      <c r="AG37" s="1" t="s">
        <v>121</v>
      </c>
      <c r="AH37" s="1" t="s">
        <v>122</v>
      </c>
      <c r="AI37" s="1" t="s">
        <v>302</v>
      </c>
      <c r="AJ37" s="1" t="s">
        <v>49</v>
      </c>
      <c r="AK37" s="6">
        <v>1</v>
      </c>
      <c r="AL37" s="7">
        <v>2</v>
      </c>
      <c r="AM37" s="7">
        <v>2.2000000000000002</v>
      </c>
      <c r="AN37" s="7">
        <v>2.2000000000000002</v>
      </c>
      <c r="AO37" s="1" t="s">
        <v>56</v>
      </c>
      <c r="AP37" s="7">
        <v>115.64603</v>
      </c>
      <c r="AQ37" s="1" t="s">
        <v>51</v>
      </c>
      <c r="AR37" s="1" t="s">
        <v>51</v>
      </c>
      <c r="AS37" s="1" t="s">
        <v>51</v>
      </c>
      <c r="AT37" s="1" t="s">
        <v>51</v>
      </c>
      <c r="AU37" s="1" t="s">
        <v>51</v>
      </c>
      <c r="AV37" s="1" t="s">
        <v>112</v>
      </c>
      <c r="AW37" s="1" t="s">
        <v>113</v>
      </c>
      <c r="AX37" s="1" t="s">
        <v>106</v>
      </c>
      <c r="AY37" s="1" t="s">
        <v>49</v>
      </c>
      <c r="AZ37" s="1" t="s">
        <v>52</v>
      </c>
      <c r="BA37" s="1" t="s">
        <v>303</v>
      </c>
      <c r="BB37" s="1" t="s">
        <v>49</v>
      </c>
      <c r="BC37" s="1" t="s">
        <v>304</v>
      </c>
      <c r="BD37" s="1" t="s">
        <v>131</v>
      </c>
      <c r="BE37" s="1" t="s">
        <v>120</v>
      </c>
      <c r="BF37" s="1" t="s">
        <v>89</v>
      </c>
      <c r="BG37" s="1" t="s">
        <v>53</v>
      </c>
      <c r="BH37" s="1" t="s">
        <v>54</v>
      </c>
      <c r="BI37" s="1" t="s">
        <v>49</v>
      </c>
      <c r="BJ37" s="1" t="s">
        <v>110</v>
      </c>
    </row>
    <row r="38" spans="2:62" x14ac:dyDescent="0.3">
      <c r="B38" s="76">
        <f t="shared" si="4"/>
        <v>34</v>
      </c>
      <c r="C38" s="76" t="str">
        <f t="shared" si="11"/>
        <v>NRT</v>
      </c>
      <c r="D38" s="2" t="str">
        <f t="shared" si="12"/>
        <v>2025-09-23</v>
      </c>
      <c r="E38" s="2" t="str">
        <f t="shared" si="13"/>
        <v>82020038174</v>
      </c>
      <c r="F38" s="2" t="str">
        <f t="shared" si="14"/>
        <v>PJP250149427</v>
      </c>
      <c r="G38" s="2" t="str">
        <f t="shared" si="15"/>
        <v>오윤재</v>
      </c>
      <c r="H38" s="2" t="str">
        <f t="shared" si="16"/>
        <v>일반(목록배제,Normal-Manifest Exception)</v>
      </c>
      <c r="I38" s="2">
        <f t="shared" si="17"/>
        <v>19.379059999999999</v>
      </c>
      <c r="J38" s="76" t="str">
        <f t="shared" si="18"/>
        <v>PAVILION CORPRATION 2</v>
      </c>
      <c r="K38" s="2">
        <f t="shared" si="19"/>
        <v>1</v>
      </c>
      <c r="L38" s="17">
        <f t="shared" si="20"/>
        <v>1.7</v>
      </c>
      <c r="M38" s="17">
        <f t="shared" si="21"/>
        <v>2</v>
      </c>
      <c r="N38" s="17">
        <f t="shared" si="22"/>
        <v>2</v>
      </c>
      <c r="O38" s="17">
        <f t="shared" si="23"/>
        <v>2</v>
      </c>
      <c r="P38" s="73">
        <f t="shared" si="24"/>
        <v>1160</v>
      </c>
      <c r="Q38" s="9">
        <f>VLOOKUP(H38,MAPPING!$B$3:$D$10,3,0)</f>
        <v>0</v>
      </c>
      <c r="R38" s="19">
        <f t="shared" si="25"/>
        <v>0</v>
      </c>
      <c r="S38" s="9">
        <v>0</v>
      </c>
      <c r="T38" s="9">
        <f>(IF(VLOOKUP(VLOOKUP(AP38,MAPPING!$B$12:$D$17,2,1),MAPPING!$C$12:$E$17,2,0)=7000,0,VLOOKUP(VLOOKUP(AP38,MAPPING!$B$12:$D$17,2,1),MAPPING!$C$12:$E$17,2,0)))</f>
        <v>0</v>
      </c>
      <c r="U38" s="9">
        <f>(K38*VLOOKUP(N38/K38,MAPPING!$B$19:$C$26,2,10))</f>
        <v>0</v>
      </c>
      <c r="V38" s="9">
        <f t="shared" si="26"/>
        <v>0</v>
      </c>
      <c r="W38" s="9">
        <f t="shared" si="27"/>
        <v>0</v>
      </c>
      <c r="X38" s="9">
        <f t="shared" si="28"/>
        <v>0</v>
      </c>
      <c r="Y38" s="74">
        <f t="shared" si="29"/>
        <v>0</v>
      </c>
      <c r="Z38" s="99">
        <f t="shared" si="30"/>
        <v>0</v>
      </c>
      <c r="AA38" s="99">
        <f t="shared" si="31"/>
        <v>1160</v>
      </c>
      <c r="AC38" s="1" t="s">
        <v>284</v>
      </c>
      <c r="AD38" s="1" t="s">
        <v>88</v>
      </c>
      <c r="AE38" s="1" t="s">
        <v>285</v>
      </c>
      <c r="AF38" s="1" t="s">
        <v>305</v>
      </c>
      <c r="AG38" s="1" t="s">
        <v>121</v>
      </c>
      <c r="AH38" s="1" t="s">
        <v>122</v>
      </c>
      <c r="AI38" s="1" t="s">
        <v>302</v>
      </c>
      <c r="AJ38" s="1" t="s">
        <v>49</v>
      </c>
      <c r="AK38" s="6">
        <v>1</v>
      </c>
      <c r="AL38" s="7">
        <v>1.7</v>
      </c>
      <c r="AM38" s="7">
        <v>2</v>
      </c>
      <c r="AN38" s="7">
        <v>2</v>
      </c>
      <c r="AO38" s="1" t="s">
        <v>56</v>
      </c>
      <c r="AP38" s="7">
        <v>19.379059999999999</v>
      </c>
      <c r="AQ38" s="1" t="s">
        <v>51</v>
      </c>
      <c r="AR38" s="1" t="s">
        <v>51</v>
      </c>
      <c r="AS38" s="1" t="s">
        <v>51</v>
      </c>
      <c r="AT38" s="1" t="s">
        <v>51</v>
      </c>
      <c r="AU38" s="1" t="s">
        <v>51</v>
      </c>
      <c r="AV38" s="1" t="s">
        <v>112</v>
      </c>
      <c r="AW38" s="1" t="s">
        <v>113</v>
      </c>
      <c r="AX38" s="1" t="s">
        <v>106</v>
      </c>
      <c r="AY38" s="1" t="s">
        <v>49</v>
      </c>
      <c r="AZ38" s="1" t="s">
        <v>52</v>
      </c>
      <c r="BA38" s="1" t="s">
        <v>306</v>
      </c>
      <c r="BB38" s="1" t="s">
        <v>49</v>
      </c>
      <c r="BC38" s="1" t="s">
        <v>307</v>
      </c>
      <c r="BD38" s="1" t="s">
        <v>131</v>
      </c>
      <c r="BE38" s="1" t="s">
        <v>120</v>
      </c>
      <c r="BF38" s="1" t="s">
        <v>89</v>
      </c>
      <c r="BG38" s="1" t="s">
        <v>53</v>
      </c>
      <c r="BH38" s="1" t="s">
        <v>54</v>
      </c>
      <c r="BI38" s="1" t="s">
        <v>49</v>
      </c>
      <c r="BJ38" s="1" t="s">
        <v>110</v>
      </c>
    </row>
    <row r="39" spans="2:62" x14ac:dyDescent="0.3">
      <c r="B39" s="76">
        <f t="shared" si="4"/>
        <v>35</v>
      </c>
      <c r="C39" s="76" t="str">
        <f t="shared" si="11"/>
        <v>NRT</v>
      </c>
      <c r="D39" s="2" t="str">
        <f t="shared" si="12"/>
        <v>2025-09-23</v>
      </c>
      <c r="E39" s="2" t="str">
        <f t="shared" si="13"/>
        <v>82020038174</v>
      </c>
      <c r="F39" s="2" t="str">
        <f t="shared" si="14"/>
        <v>PJP250149428</v>
      </c>
      <c r="G39" s="2" t="str">
        <f t="shared" si="15"/>
        <v>오윤재</v>
      </c>
      <c r="H39" s="2" t="str">
        <f t="shared" si="16"/>
        <v>일반(목록배제,Normal-Manifest Exception)</v>
      </c>
      <c r="I39" s="2">
        <f t="shared" si="17"/>
        <v>21.558800000000002</v>
      </c>
      <c r="J39" s="76" t="str">
        <f t="shared" si="18"/>
        <v>PAVILION CORPRATION 2</v>
      </c>
      <c r="K39" s="2">
        <f t="shared" si="19"/>
        <v>1</v>
      </c>
      <c r="L39" s="17">
        <f t="shared" si="20"/>
        <v>1.7</v>
      </c>
      <c r="M39" s="17">
        <f t="shared" si="21"/>
        <v>1.9</v>
      </c>
      <c r="N39" s="17">
        <f t="shared" si="22"/>
        <v>1.9</v>
      </c>
      <c r="O39" s="17">
        <f t="shared" si="23"/>
        <v>2</v>
      </c>
      <c r="P39" s="73">
        <f t="shared" si="24"/>
        <v>1160</v>
      </c>
      <c r="Q39" s="9">
        <f>VLOOKUP(H39,MAPPING!$B$3:$D$10,3,0)</f>
        <v>0</v>
      </c>
      <c r="R39" s="19">
        <f t="shared" si="25"/>
        <v>0</v>
      </c>
      <c r="S39" s="9">
        <v>0</v>
      </c>
      <c r="T39" s="9">
        <f>(IF(VLOOKUP(VLOOKUP(AP39,MAPPING!$B$12:$D$17,2,1),MAPPING!$C$12:$E$17,2,0)=7000,0,VLOOKUP(VLOOKUP(AP39,MAPPING!$B$12:$D$17,2,1),MAPPING!$C$12:$E$17,2,0)))</f>
        <v>0</v>
      </c>
      <c r="U39" s="9">
        <f>(K39*VLOOKUP(N39/K39,MAPPING!$B$19:$C$26,2,10))</f>
        <v>0</v>
      </c>
      <c r="V39" s="9">
        <f t="shared" si="26"/>
        <v>0</v>
      </c>
      <c r="W39" s="9">
        <f t="shared" si="27"/>
        <v>0</v>
      </c>
      <c r="X39" s="9">
        <f t="shared" si="28"/>
        <v>0</v>
      </c>
      <c r="Y39" s="74">
        <f t="shared" si="29"/>
        <v>0</v>
      </c>
      <c r="Z39" s="99">
        <f t="shared" si="30"/>
        <v>0</v>
      </c>
      <c r="AA39" s="99">
        <f t="shared" si="31"/>
        <v>1160</v>
      </c>
      <c r="AC39" s="1" t="s">
        <v>284</v>
      </c>
      <c r="AD39" s="1" t="s">
        <v>88</v>
      </c>
      <c r="AE39" s="1" t="s">
        <v>285</v>
      </c>
      <c r="AF39" s="1" t="s">
        <v>308</v>
      </c>
      <c r="AG39" s="1" t="s">
        <v>121</v>
      </c>
      <c r="AH39" s="1" t="s">
        <v>122</v>
      </c>
      <c r="AI39" s="1" t="s">
        <v>302</v>
      </c>
      <c r="AJ39" s="1" t="s">
        <v>49</v>
      </c>
      <c r="AK39" s="6">
        <v>1</v>
      </c>
      <c r="AL39" s="7">
        <v>1.7</v>
      </c>
      <c r="AM39" s="7">
        <v>1.9</v>
      </c>
      <c r="AN39" s="7">
        <v>1.9</v>
      </c>
      <c r="AO39" s="1" t="s">
        <v>56</v>
      </c>
      <c r="AP39" s="7">
        <v>21.558800000000002</v>
      </c>
      <c r="AQ39" s="1" t="s">
        <v>51</v>
      </c>
      <c r="AR39" s="1" t="s">
        <v>51</v>
      </c>
      <c r="AS39" s="1" t="s">
        <v>51</v>
      </c>
      <c r="AT39" s="1" t="s">
        <v>51</v>
      </c>
      <c r="AU39" s="1" t="s">
        <v>51</v>
      </c>
      <c r="AV39" s="1" t="s">
        <v>112</v>
      </c>
      <c r="AW39" s="1" t="s">
        <v>113</v>
      </c>
      <c r="AX39" s="1" t="s">
        <v>106</v>
      </c>
      <c r="AY39" s="1" t="s">
        <v>49</v>
      </c>
      <c r="AZ39" s="1" t="s">
        <v>52</v>
      </c>
      <c r="BA39" s="1" t="s">
        <v>309</v>
      </c>
      <c r="BB39" s="1" t="s">
        <v>49</v>
      </c>
      <c r="BC39" s="1" t="s">
        <v>310</v>
      </c>
      <c r="BD39" s="1" t="s">
        <v>131</v>
      </c>
      <c r="BE39" s="1" t="s">
        <v>120</v>
      </c>
      <c r="BF39" s="1" t="s">
        <v>89</v>
      </c>
      <c r="BG39" s="1" t="s">
        <v>53</v>
      </c>
      <c r="BH39" s="1" t="s">
        <v>54</v>
      </c>
      <c r="BI39" s="1" t="s">
        <v>49</v>
      </c>
      <c r="BJ39" s="1" t="s">
        <v>110</v>
      </c>
    </row>
    <row r="40" spans="2:62" x14ac:dyDescent="0.3">
      <c r="B40" s="76">
        <f t="shared" si="4"/>
        <v>36</v>
      </c>
      <c r="C40" s="76" t="str">
        <f t="shared" si="11"/>
        <v>NRT</v>
      </c>
      <c r="D40" s="2" t="str">
        <f t="shared" si="12"/>
        <v>2025-09-23</v>
      </c>
      <c r="E40" s="2" t="str">
        <f t="shared" si="13"/>
        <v>82020038174</v>
      </c>
      <c r="F40" s="2" t="str">
        <f t="shared" si="14"/>
        <v>PJP250149422</v>
      </c>
      <c r="G40" s="2" t="str">
        <f t="shared" si="15"/>
        <v>김지섭</v>
      </c>
      <c r="H40" s="2" t="str">
        <f t="shared" si="16"/>
        <v>일반(목록배제,Normal-Manifest Exception)</v>
      </c>
      <c r="I40" s="2">
        <f t="shared" si="17"/>
        <v>20.844940000000001</v>
      </c>
      <c r="J40" s="76" t="str">
        <f t="shared" si="18"/>
        <v>PAVILION CORPRATION 2</v>
      </c>
      <c r="K40" s="2">
        <f t="shared" si="19"/>
        <v>1</v>
      </c>
      <c r="L40" s="17">
        <f t="shared" si="20"/>
        <v>1.65</v>
      </c>
      <c r="M40" s="17">
        <f t="shared" si="21"/>
        <v>1.9</v>
      </c>
      <c r="N40" s="17">
        <f t="shared" si="22"/>
        <v>1.9</v>
      </c>
      <c r="O40" s="17">
        <f t="shared" si="23"/>
        <v>2</v>
      </c>
      <c r="P40" s="73">
        <f t="shared" si="24"/>
        <v>1160</v>
      </c>
      <c r="Q40" s="9">
        <f>VLOOKUP(H40,MAPPING!$B$3:$D$10,3,0)</f>
        <v>0</v>
      </c>
      <c r="R40" s="19">
        <f t="shared" si="25"/>
        <v>0</v>
      </c>
      <c r="S40" s="9">
        <v>0</v>
      </c>
      <c r="T40" s="9">
        <f>(IF(VLOOKUP(VLOOKUP(AP40,MAPPING!$B$12:$D$17,2,1),MAPPING!$C$12:$E$17,2,0)=7000,0,VLOOKUP(VLOOKUP(AP40,MAPPING!$B$12:$D$17,2,1),MAPPING!$C$12:$E$17,2,0)))</f>
        <v>0</v>
      </c>
      <c r="U40" s="9">
        <f>(K40*VLOOKUP(N40/K40,MAPPING!$B$19:$C$26,2,10))</f>
        <v>0</v>
      </c>
      <c r="V40" s="9">
        <f t="shared" si="26"/>
        <v>0</v>
      </c>
      <c r="W40" s="9">
        <f t="shared" si="27"/>
        <v>0</v>
      </c>
      <c r="X40" s="9">
        <f t="shared" si="28"/>
        <v>0</v>
      </c>
      <c r="Y40" s="74">
        <f t="shared" si="29"/>
        <v>0</v>
      </c>
      <c r="Z40" s="99">
        <f t="shared" si="30"/>
        <v>0</v>
      </c>
      <c r="AA40" s="99">
        <f t="shared" si="31"/>
        <v>1160</v>
      </c>
      <c r="AC40" s="1" t="s">
        <v>284</v>
      </c>
      <c r="AD40" s="1" t="s">
        <v>88</v>
      </c>
      <c r="AE40" s="1" t="s">
        <v>285</v>
      </c>
      <c r="AF40" s="1" t="s">
        <v>311</v>
      </c>
      <c r="AG40" s="1" t="s">
        <v>258</v>
      </c>
      <c r="AH40" s="1" t="s">
        <v>259</v>
      </c>
      <c r="AI40" s="1" t="s">
        <v>260</v>
      </c>
      <c r="AJ40" s="1" t="s">
        <v>49</v>
      </c>
      <c r="AK40" s="6">
        <v>1</v>
      </c>
      <c r="AL40" s="7">
        <v>1.65</v>
      </c>
      <c r="AM40" s="7">
        <v>1.9</v>
      </c>
      <c r="AN40" s="7">
        <v>1.9</v>
      </c>
      <c r="AO40" s="1" t="s">
        <v>56</v>
      </c>
      <c r="AP40" s="7">
        <v>20.844940000000001</v>
      </c>
      <c r="AQ40" s="1" t="s">
        <v>51</v>
      </c>
      <c r="AR40" s="1" t="s">
        <v>51</v>
      </c>
      <c r="AS40" s="1" t="s">
        <v>51</v>
      </c>
      <c r="AT40" s="1" t="s">
        <v>51</v>
      </c>
      <c r="AU40" s="1" t="s">
        <v>51</v>
      </c>
      <c r="AV40" s="1" t="s">
        <v>112</v>
      </c>
      <c r="AW40" s="1" t="s">
        <v>113</v>
      </c>
      <c r="AX40" s="1" t="s">
        <v>106</v>
      </c>
      <c r="AY40" s="1" t="s">
        <v>49</v>
      </c>
      <c r="AZ40" s="1" t="s">
        <v>52</v>
      </c>
      <c r="BA40" s="1" t="s">
        <v>312</v>
      </c>
      <c r="BB40" s="1" t="s">
        <v>49</v>
      </c>
      <c r="BC40" s="1" t="s">
        <v>313</v>
      </c>
      <c r="BD40" s="1" t="s">
        <v>131</v>
      </c>
      <c r="BE40" s="1" t="s">
        <v>120</v>
      </c>
      <c r="BF40" s="1" t="s">
        <v>89</v>
      </c>
      <c r="BG40" s="1" t="s">
        <v>53</v>
      </c>
      <c r="BH40" s="1" t="s">
        <v>54</v>
      </c>
      <c r="BI40" s="1" t="s">
        <v>49</v>
      </c>
      <c r="BJ40" s="1" t="s">
        <v>110</v>
      </c>
    </row>
    <row r="41" spans="2:62" x14ac:dyDescent="0.3">
      <c r="B41" s="76">
        <f t="shared" si="4"/>
        <v>37</v>
      </c>
      <c r="C41" s="76" t="str">
        <f t="shared" si="11"/>
        <v>NRT</v>
      </c>
      <c r="D41" s="2" t="str">
        <f t="shared" si="12"/>
        <v>2025-09-25</v>
      </c>
      <c r="E41" s="2" t="str">
        <f t="shared" si="13"/>
        <v>82020038185</v>
      </c>
      <c r="F41" s="2" t="str">
        <f t="shared" si="14"/>
        <v>PJP250150676</v>
      </c>
      <c r="G41" s="2" t="str">
        <f t="shared" si="15"/>
        <v>이승준</v>
      </c>
      <c r="H41" s="2" t="str">
        <f t="shared" si="16"/>
        <v>일반(목록배제,Normal-Manifest Exception)</v>
      </c>
      <c r="I41" s="2">
        <f t="shared" si="17"/>
        <v>19.379059999999999</v>
      </c>
      <c r="J41" s="76" t="str">
        <f t="shared" si="18"/>
        <v>PAVILION CORPRATION 2</v>
      </c>
      <c r="K41" s="2">
        <f t="shared" si="19"/>
        <v>1</v>
      </c>
      <c r="L41" s="17">
        <f t="shared" si="20"/>
        <v>2.1</v>
      </c>
      <c r="M41" s="17">
        <f t="shared" si="21"/>
        <v>2.2000000000000002</v>
      </c>
      <c r="N41" s="17">
        <f t="shared" si="22"/>
        <v>2.2000000000000002</v>
      </c>
      <c r="O41" s="17">
        <f t="shared" si="23"/>
        <v>2.5</v>
      </c>
      <c r="P41" s="73">
        <f t="shared" si="24"/>
        <v>1310</v>
      </c>
      <c r="Q41" s="9">
        <f>VLOOKUP(H41,MAPPING!$B$3:$D$10,3,0)</f>
        <v>0</v>
      </c>
      <c r="R41" s="19">
        <f t="shared" si="25"/>
        <v>0</v>
      </c>
      <c r="S41" s="9">
        <v>0</v>
      </c>
      <c r="T41" s="9">
        <f>(IF(VLOOKUP(VLOOKUP(AP41,MAPPING!$B$12:$D$17,2,1),MAPPING!$C$12:$E$17,2,0)=7000,0,VLOOKUP(VLOOKUP(AP41,MAPPING!$B$12:$D$17,2,1),MAPPING!$C$12:$E$17,2,0)))</f>
        <v>0</v>
      </c>
      <c r="U41" s="9">
        <f>(K41*VLOOKUP(N41/K41,MAPPING!$B$19:$C$26,2,10))</f>
        <v>550</v>
      </c>
      <c r="V41" s="9">
        <f t="shared" si="26"/>
        <v>0</v>
      </c>
      <c r="W41" s="9">
        <f t="shared" si="27"/>
        <v>0</v>
      </c>
      <c r="X41" s="9">
        <f t="shared" si="28"/>
        <v>550</v>
      </c>
      <c r="Y41" s="74">
        <f t="shared" si="29"/>
        <v>57.89473684210526</v>
      </c>
      <c r="Z41" s="99">
        <f t="shared" si="30"/>
        <v>58</v>
      </c>
      <c r="AA41" s="99">
        <f t="shared" si="31"/>
        <v>1368</v>
      </c>
      <c r="AC41" s="1" t="s">
        <v>314</v>
      </c>
      <c r="AD41" s="1" t="s">
        <v>88</v>
      </c>
      <c r="AE41" s="1" t="s">
        <v>315</v>
      </c>
      <c r="AF41" s="1" t="s">
        <v>316</v>
      </c>
      <c r="AG41" s="1" t="s">
        <v>317</v>
      </c>
      <c r="AH41" s="1" t="s">
        <v>318</v>
      </c>
      <c r="AI41" s="1" t="s">
        <v>319</v>
      </c>
      <c r="AJ41" s="1" t="s">
        <v>49</v>
      </c>
      <c r="AK41" s="6">
        <v>1</v>
      </c>
      <c r="AL41" s="7">
        <v>2.1</v>
      </c>
      <c r="AM41" s="7">
        <v>2.2000000000000002</v>
      </c>
      <c r="AN41" s="7">
        <v>2.2000000000000002</v>
      </c>
      <c r="AO41" s="1" t="s">
        <v>56</v>
      </c>
      <c r="AP41" s="7">
        <v>19.379059999999999</v>
      </c>
      <c r="AQ41" s="1" t="s">
        <v>51</v>
      </c>
      <c r="AR41" s="1" t="s">
        <v>51</v>
      </c>
      <c r="AS41" s="1" t="s">
        <v>51</v>
      </c>
      <c r="AT41" s="1" t="s">
        <v>49</v>
      </c>
      <c r="AU41" s="1" t="s">
        <v>49</v>
      </c>
      <c r="AV41" s="1" t="s">
        <v>112</v>
      </c>
      <c r="AW41" s="1" t="s">
        <v>113</v>
      </c>
      <c r="AX41" s="1" t="s">
        <v>106</v>
      </c>
      <c r="AY41" s="1" t="s">
        <v>49</v>
      </c>
      <c r="AZ41" s="1" t="s">
        <v>52</v>
      </c>
      <c r="BA41" s="1" t="s">
        <v>320</v>
      </c>
      <c r="BB41" s="1" t="s">
        <v>49</v>
      </c>
      <c r="BC41" s="1" t="s">
        <v>321</v>
      </c>
      <c r="BD41" s="1" t="s">
        <v>131</v>
      </c>
      <c r="BE41" s="1" t="s">
        <v>120</v>
      </c>
      <c r="BF41" s="1" t="s">
        <v>89</v>
      </c>
      <c r="BG41" s="1" t="s">
        <v>53</v>
      </c>
      <c r="BH41" s="1" t="s">
        <v>54</v>
      </c>
      <c r="BI41" s="1" t="s">
        <v>49</v>
      </c>
      <c r="BJ41" s="1" t="s">
        <v>110</v>
      </c>
    </row>
    <row r="42" spans="2:62" x14ac:dyDescent="0.3">
      <c r="B42" s="76">
        <f t="shared" si="4"/>
        <v>38</v>
      </c>
      <c r="C42" s="76" t="str">
        <f t="shared" si="11"/>
        <v>NRT</v>
      </c>
      <c r="D42" s="2" t="str">
        <f t="shared" si="12"/>
        <v>2025-09-25</v>
      </c>
      <c r="E42" s="2" t="str">
        <f t="shared" si="13"/>
        <v>82020038185</v>
      </c>
      <c r="F42" s="2" t="str">
        <f t="shared" si="14"/>
        <v>PJP250150663</v>
      </c>
      <c r="G42" s="2" t="str">
        <f t="shared" si="15"/>
        <v>노창준</v>
      </c>
      <c r="H42" s="2" t="str">
        <f t="shared" si="16"/>
        <v>일반(목록배제,Normal-Manifest Exception)</v>
      </c>
      <c r="I42" s="2">
        <f t="shared" si="17"/>
        <v>145.56516999999999</v>
      </c>
      <c r="J42" s="76" t="str">
        <f t="shared" si="18"/>
        <v>PAVILION CORPRATION 2</v>
      </c>
      <c r="K42" s="2">
        <f t="shared" si="19"/>
        <v>1</v>
      </c>
      <c r="L42" s="17">
        <f t="shared" si="20"/>
        <v>2.1</v>
      </c>
      <c r="M42" s="17">
        <f t="shared" si="21"/>
        <v>2.1</v>
      </c>
      <c r="N42" s="17">
        <f t="shared" si="22"/>
        <v>2.1</v>
      </c>
      <c r="O42" s="17">
        <f t="shared" si="23"/>
        <v>2.5</v>
      </c>
      <c r="P42" s="73">
        <f t="shared" si="24"/>
        <v>1310</v>
      </c>
      <c r="Q42" s="9">
        <f>VLOOKUP(H42,MAPPING!$B$3:$D$10,3,0)</f>
        <v>0</v>
      </c>
      <c r="R42" s="19">
        <f t="shared" si="25"/>
        <v>0</v>
      </c>
      <c r="S42" s="9">
        <v>0</v>
      </c>
      <c r="T42" s="9">
        <f>(IF(VLOOKUP(VLOOKUP(AP42,MAPPING!$B$12:$D$17,2,1),MAPPING!$C$12:$E$17,2,0)=7000,0,VLOOKUP(VLOOKUP(AP42,MAPPING!$B$12:$D$17,2,1),MAPPING!$C$12:$E$17,2,0)))</f>
        <v>0</v>
      </c>
      <c r="U42" s="9">
        <f>(K42*VLOOKUP(N42/K42,MAPPING!$B$19:$C$26,2,10))</f>
        <v>550</v>
      </c>
      <c r="V42" s="9">
        <f t="shared" si="26"/>
        <v>0</v>
      </c>
      <c r="W42" s="9">
        <f t="shared" si="27"/>
        <v>0</v>
      </c>
      <c r="X42" s="9">
        <f t="shared" si="28"/>
        <v>550</v>
      </c>
      <c r="Y42" s="74">
        <f t="shared" si="29"/>
        <v>57.89473684210526</v>
      </c>
      <c r="Z42" s="99">
        <f t="shared" si="30"/>
        <v>58</v>
      </c>
      <c r="AA42" s="99">
        <f t="shared" si="31"/>
        <v>1368</v>
      </c>
      <c r="AC42" s="1" t="s">
        <v>314</v>
      </c>
      <c r="AD42" s="1" t="s">
        <v>88</v>
      </c>
      <c r="AE42" s="1" t="s">
        <v>315</v>
      </c>
      <c r="AF42" s="1" t="s">
        <v>322</v>
      </c>
      <c r="AG42" s="1" t="s">
        <v>290</v>
      </c>
      <c r="AH42" s="1" t="s">
        <v>291</v>
      </c>
      <c r="AI42" s="1" t="s">
        <v>292</v>
      </c>
      <c r="AJ42" s="1" t="s">
        <v>49</v>
      </c>
      <c r="AK42" s="6">
        <v>1</v>
      </c>
      <c r="AL42" s="7">
        <v>2.1</v>
      </c>
      <c r="AM42" s="7">
        <v>2.1</v>
      </c>
      <c r="AN42" s="7">
        <v>2.1</v>
      </c>
      <c r="AO42" s="1" t="s">
        <v>56</v>
      </c>
      <c r="AP42" s="7">
        <v>145.56516999999999</v>
      </c>
      <c r="AQ42" s="1" t="s">
        <v>51</v>
      </c>
      <c r="AR42" s="1" t="s">
        <v>51</v>
      </c>
      <c r="AS42" s="1" t="s">
        <v>49</v>
      </c>
      <c r="AT42" s="1" t="s">
        <v>49</v>
      </c>
      <c r="AU42" s="1" t="s">
        <v>49</v>
      </c>
      <c r="AV42" s="1" t="s">
        <v>112</v>
      </c>
      <c r="AW42" s="1" t="s">
        <v>113</v>
      </c>
      <c r="AX42" s="1" t="s">
        <v>106</v>
      </c>
      <c r="AY42" s="1" t="s">
        <v>49</v>
      </c>
      <c r="AZ42" s="1" t="s">
        <v>52</v>
      </c>
      <c r="BA42" s="1" t="s">
        <v>323</v>
      </c>
      <c r="BB42" s="1" t="s">
        <v>49</v>
      </c>
      <c r="BC42" s="1" t="s">
        <v>324</v>
      </c>
      <c r="BD42" s="1" t="s">
        <v>131</v>
      </c>
      <c r="BE42" s="1" t="s">
        <v>120</v>
      </c>
      <c r="BF42" s="1" t="s">
        <v>89</v>
      </c>
      <c r="BG42" s="1" t="s">
        <v>53</v>
      </c>
      <c r="BH42" s="1" t="s">
        <v>54</v>
      </c>
      <c r="BI42" s="1" t="s">
        <v>49</v>
      </c>
      <c r="BJ42" s="1" t="s">
        <v>110</v>
      </c>
    </row>
    <row r="43" spans="2:62" x14ac:dyDescent="0.3">
      <c r="B43" s="76">
        <f t="shared" si="4"/>
        <v>39</v>
      </c>
      <c r="C43" s="76" t="str">
        <f t="shared" si="11"/>
        <v>NRT</v>
      </c>
      <c r="D43" s="2" t="str">
        <f t="shared" si="12"/>
        <v>2025-09-25</v>
      </c>
      <c r="E43" s="2" t="str">
        <f t="shared" si="13"/>
        <v>82020038185</v>
      </c>
      <c r="F43" s="2" t="str">
        <f t="shared" si="14"/>
        <v>PJP250150664</v>
      </c>
      <c r="G43" s="2" t="str">
        <f t="shared" si="15"/>
        <v>노창준</v>
      </c>
      <c r="H43" s="2" t="str">
        <f t="shared" si="16"/>
        <v>간이(Simple)</v>
      </c>
      <c r="I43" s="2">
        <f t="shared" si="17"/>
        <v>159.14503999999999</v>
      </c>
      <c r="J43" s="76" t="str">
        <f t="shared" si="18"/>
        <v>PAVILION CORPRATION 2</v>
      </c>
      <c r="K43" s="2">
        <f t="shared" si="19"/>
        <v>1</v>
      </c>
      <c r="L43" s="17">
        <f t="shared" si="20"/>
        <v>2.1</v>
      </c>
      <c r="M43" s="17">
        <f t="shared" si="21"/>
        <v>2.1</v>
      </c>
      <c r="N43" s="17">
        <f t="shared" si="22"/>
        <v>2.1</v>
      </c>
      <c r="O43" s="17">
        <f t="shared" si="23"/>
        <v>2.5</v>
      </c>
      <c r="P43" s="73">
        <f t="shared" si="24"/>
        <v>1310</v>
      </c>
      <c r="Q43" s="9">
        <f>VLOOKUP(H43,MAPPING!$B$3:$D$10,3,0)</f>
        <v>0</v>
      </c>
      <c r="R43" s="19">
        <f t="shared" si="25"/>
        <v>0</v>
      </c>
      <c r="S43" s="9">
        <v>0</v>
      </c>
      <c r="T43" s="9">
        <f>(IF(VLOOKUP(VLOOKUP(AP43,MAPPING!$B$12:$D$17,2,1),MAPPING!$C$12:$E$17,2,0)=7000,0,VLOOKUP(VLOOKUP(AP43,MAPPING!$B$12:$D$17,2,1),MAPPING!$C$12:$E$17,2,0)))</f>
        <v>0</v>
      </c>
      <c r="U43" s="9">
        <f>(K43*VLOOKUP(N43/K43,MAPPING!$B$19:$C$26,2,10))</f>
        <v>550</v>
      </c>
      <c r="V43" s="9">
        <f t="shared" si="26"/>
        <v>0</v>
      </c>
      <c r="W43" s="9">
        <f t="shared" si="27"/>
        <v>0</v>
      </c>
      <c r="X43" s="9">
        <f t="shared" si="28"/>
        <v>550</v>
      </c>
      <c r="Y43" s="74">
        <f t="shared" si="29"/>
        <v>57.89473684210526</v>
      </c>
      <c r="Z43" s="99">
        <f t="shared" si="30"/>
        <v>58</v>
      </c>
      <c r="AA43" s="99">
        <f t="shared" si="31"/>
        <v>1368</v>
      </c>
      <c r="AC43" s="1" t="s">
        <v>314</v>
      </c>
      <c r="AD43" s="1" t="s">
        <v>88</v>
      </c>
      <c r="AE43" s="1" t="s">
        <v>315</v>
      </c>
      <c r="AF43" s="1" t="s">
        <v>325</v>
      </c>
      <c r="AG43" s="1" t="s">
        <v>290</v>
      </c>
      <c r="AH43" s="1" t="s">
        <v>291</v>
      </c>
      <c r="AI43" s="1" t="s">
        <v>292</v>
      </c>
      <c r="AJ43" s="1" t="s">
        <v>49</v>
      </c>
      <c r="AK43" s="6">
        <v>1</v>
      </c>
      <c r="AL43" s="7">
        <v>2.1</v>
      </c>
      <c r="AM43" s="7">
        <v>2.1</v>
      </c>
      <c r="AN43" s="7">
        <v>2.1</v>
      </c>
      <c r="AO43" s="1" t="s">
        <v>55</v>
      </c>
      <c r="AP43" s="7">
        <v>159.14503999999999</v>
      </c>
      <c r="AQ43" s="1" t="s">
        <v>51</v>
      </c>
      <c r="AR43" s="1" t="s">
        <v>51</v>
      </c>
      <c r="AS43" s="1" t="s">
        <v>51</v>
      </c>
      <c r="AT43" s="1" t="s">
        <v>49</v>
      </c>
      <c r="AU43" s="1" t="s">
        <v>49</v>
      </c>
      <c r="AV43" s="1" t="s">
        <v>112</v>
      </c>
      <c r="AW43" s="1" t="s">
        <v>113</v>
      </c>
      <c r="AX43" s="1" t="s">
        <v>106</v>
      </c>
      <c r="AY43" s="1" t="s">
        <v>49</v>
      </c>
      <c r="AZ43" s="1" t="s">
        <v>52</v>
      </c>
      <c r="BA43" s="1" t="s">
        <v>326</v>
      </c>
      <c r="BB43" s="1" t="s">
        <v>49</v>
      </c>
      <c r="BC43" s="1" t="s">
        <v>327</v>
      </c>
      <c r="BD43" s="1" t="s">
        <v>131</v>
      </c>
      <c r="BE43" s="1" t="s">
        <v>120</v>
      </c>
      <c r="BF43" s="1" t="s">
        <v>89</v>
      </c>
      <c r="BG43" s="1" t="s">
        <v>53</v>
      </c>
      <c r="BH43" s="1" t="s">
        <v>54</v>
      </c>
      <c r="BI43" s="1" t="s">
        <v>49</v>
      </c>
      <c r="BJ43" s="1" t="s">
        <v>110</v>
      </c>
    </row>
    <row r="44" spans="2:62" x14ac:dyDescent="0.3">
      <c r="B44" s="76">
        <f t="shared" si="4"/>
        <v>40</v>
      </c>
      <c r="C44" s="76" t="str">
        <f t="shared" si="11"/>
        <v>NRT</v>
      </c>
      <c r="D44" s="2" t="str">
        <f t="shared" si="12"/>
        <v>2025-09-25</v>
      </c>
      <c r="E44" s="2" t="str">
        <f t="shared" si="13"/>
        <v>82020038185</v>
      </c>
      <c r="F44" s="2" t="str">
        <f t="shared" si="14"/>
        <v>PJP250150665</v>
      </c>
      <c r="G44" s="2" t="str">
        <f t="shared" si="15"/>
        <v>서상덕</v>
      </c>
      <c r="H44" s="2" t="str">
        <f t="shared" si="16"/>
        <v>일반(목록배제,Normal-Manifest Exception)</v>
      </c>
      <c r="I44" s="2">
        <f t="shared" si="17"/>
        <v>93.690060000000003</v>
      </c>
      <c r="J44" s="76" t="str">
        <f t="shared" si="18"/>
        <v>PAVILION CORPRATION 2</v>
      </c>
      <c r="K44" s="2">
        <f t="shared" si="19"/>
        <v>1</v>
      </c>
      <c r="L44" s="17">
        <f t="shared" si="20"/>
        <v>1.75</v>
      </c>
      <c r="M44" s="17">
        <f t="shared" si="21"/>
        <v>1.9</v>
      </c>
      <c r="N44" s="17">
        <f t="shared" si="22"/>
        <v>1.9</v>
      </c>
      <c r="O44" s="17">
        <f t="shared" si="23"/>
        <v>2</v>
      </c>
      <c r="P44" s="73">
        <f t="shared" si="24"/>
        <v>1160</v>
      </c>
      <c r="Q44" s="9">
        <f>VLOOKUP(H44,MAPPING!$B$3:$D$10,3,0)</f>
        <v>0</v>
      </c>
      <c r="R44" s="19">
        <f t="shared" si="25"/>
        <v>0</v>
      </c>
      <c r="S44" s="9">
        <v>0</v>
      </c>
      <c r="T44" s="9">
        <f>(IF(VLOOKUP(VLOOKUP(AP44,MAPPING!$B$12:$D$17,2,1),MAPPING!$C$12:$E$17,2,0)=7000,0,VLOOKUP(VLOOKUP(AP44,MAPPING!$B$12:$D$17,2,1),MAPPING!$C$12:$E$17,2,0)))</f>
        <v>0</v>
      </c>
      <c r="U44" s="9">
        <f>(K44*VLOOKUP(N44/K44,MAPPING!$B$19:$C$26,2,10))</f>
        <v>0</v>
      </c>
      <c r="V44" s="9">
        <f t="shared" si="26"/>
        <v>0</v>
      </c>
      <c r="W44" s="9">
        <f t="shared" si="27"/>
        <v>0</v>
      </c>
      <c r="X44" s="9">
        <f t="shared" si="28"/>
        <v>0</v>
      </c>
      <c r="Y44" s="74">
        <f t="shared" si="29"/>
        <v>0</v>
      </c>
      <c r="Z44" s="99">
        <f t="shared" si="30"/>
        <v>0</v>
      </c>
      <c r="AA44" s="99">
        <f t="shared" si="31"/>
        <v>1160</v>
      </c>
      <c r="AC44" s="1" t="s">
        <v>314</v>
      </c>
      <c r="AD44" s="1" t="s">
        <v>88</v>
      </c>
      <c r="AE44" s="1" t="s">
        <v>315</v>
      </c>
      <c r="AF44" s="1" t="s">
        <v>328</v>
      </c>
      <c r="AG44" s="1" t="s">
        <v>329</v>
      </c>
      <c r="AH44" s="1" t="s">
        <v>330</v>
      </c>
      <c r="AI44" s="1" t="s">
        <v>331</v>
      </c>
      <c r="AJ44" s="1" t="s">
        <v>49</v>
      </c>
      <c r="AK44" s="6">
        <v>1</v>
      </c>
      <c r="AL44" s="7">
        <v>1.75</v>
      </c>
      <c r="AM44" s="7">
        <v>1.9</v>
      </c>
      <c r="AN44" s="7">
        <v>1.9</v>
      </c>
      <c r="AO44" s="1" t="s">
        <v>56</v>
      </c>
      <c r="AP44" s="7">
        <v>93.690060000000003</v>
      </c>
      <c r="AQ44" s="1" t="s">
        <v>51</v>
      </c>
      <c r="AR44" s="1" t="s">
        <v>51</v>
      </c>
      <c r="AS44" s="1" t="s">
        <v>51</v>
      </c>
      <c r="AT44" s="1" t="s">
        <v>49</v>
      </c>
      <c r="AU44" s="1" t="s">
        <v>49</v>
      </c>
      <c r="AV44" s="1" t="s">
        <v>112</v>
      </c>
      <c r="AW44" s="1" t="s">
        <v>113</v>
      </c>
      <c r="AX44" s="1" t="s">
        <v>106</v>
      </c>
      <c r="AY44" s="1" t="s">
        <v>49</v>
      </c>
      <c r="AZ44" s="1" t="s">
        <v>52</v>
      </c>
      <c r="BA44" s="1" t="s">
        <v>332</v>
      </c>
      <c r="BB44" s="1" t="s">
        <v>49</v>
      </c>
      <c r="BC44" s="1" t="s">
        <v>333</v>
      </c>
      <c r="BD44" s="1" t="s">
        <v>131</v>
      </c>
      <c r="BE44" s="1" t="s">
        <v>120</v>
      </c>
      <c r="BF44" s="1" t="s">
        <v>89</v>
      </c>
      <c r="BG44" s="1" t="s">
        <v>53</v>
      </c>
      <c r="BH44" s="1" t="s">
        <v>54</v>
      </c>
      <c r="BI44" s="1" t="s">
        <v>49</v>
      </c>
      <c r="BJ44" s="1" t="s">
        <v>110</v>
      </c>
    </row>
    <row r="45" spans="2:62" x14ac:dyDescent="0.3">
      <c r="B45" s="76">
        <f t="shared" si="4"/>
        <v>41</v>
      </c>
      <c r="C45" s="76" t="str">
        <f t="shared" si="11"/>
        <v>NRT</v>
      </c>
      <c r="D45" s="2" t="str">
        <f t="shared" si="12"/>
        <v>2025-09-25</v>
      </c>
      <c r="E45" s="2" t="str">
        <f t="shared" si="13"/>
        <v>82020038185</v>
      </c>
      <c r="F45" s="2" t="str">
        <f t="shared" si="14"/>
        <v>PJP250150666</v>
      </c>
      <c r="G45" s="2" t="str">
        <f t="shared" si="15"/>
        <v>서상덕</v>
      </c>
      <c r="H45" s="2" t="str">
        <f t="shared" si="16"/>
        <v>일반(목록배제,Normal-Manifest Exception)</v>
      </c>
      <c r="I45" s="2">
        <f t="shared" si="17"/>
        <v>55.938020000000002</v>
      </c>
      <c r="J45" s="76" t="str">
        <f t="shared" si="18"/>
        <v>PAVILION CORPRATION 2</v>
      </c>
      <c r="K45" s="2">
        <f t="shared" si="19"/>
        <v>1</v>
      </c>
      <c r="L45" s="17">
        <f t="shared" si="20"/>
        <v>2.1</v>
      </c>
      <c r="M45" s="17">
        <f t="shared" si="21"/>
        <v>2</v>
      </c>
      <c r="N45" s="17">
        <f t="shared" si="22"/>
        <v>2.1</v>
      </c>
      <c r="O45" s="17">
        <f t="shared" si="23"/>
        <v>2.5</v>
      </c>
      <c r="P45" s="73">
        <f t="shared" si="24"/>
        <v>1310</v>
      </c>
      <c r="Q45" s="9">
        <f>VLOOKUP(H45,MAPPING!$B$3:$D$10,3,0)</f>
        <v>0</v>
      </c>
      <c r="R45" s="19">
        <f t="shared" si="25"/>
        <v>0</v>
      </c>
      <c r="S45" s="9">
        <v>0</v>
      </c>
      <c r="T45" s="9">
        <f>(IF(VLOOKUP(VLOOKUP(AP45,MAPPING!$B$12:$D$17,2,1),MAPPING!$C$12:$E$17,2,0)=7000,0,VLOOKUP(VLOOKUP(AP45,MAPPING!$B$12:$D$17,2,1),MAPPING!$C$12:$E$17,2,0)))</f>
        <v>0</v>
      </c>
      <c r="U45" s="9">
        <f>(K45*VLOOKUP(N45/K45,MAPPING!$B$19:$C$26,2,10))</f>
        <v>550</v>
      </c>
      <c r="V45" s="9">
        <f t="shared" si="26"/>
        <v>0</v>
      </c>
      <c r="W45" s="9">
        <f t="shared" si="27"/>
        <v>0</v>
      </c>
      <c r="X45" s="9">
        <f t="shared" si="28"/>
        <v>550</v>
      </c>
      <c r="Y45" s="74">
        <f t="shared" si="29"/>
        <v>57.89473684210526</v>
      </c>
      <c r="Z45" s="99">
        <f t="shared" si="30"/>
        <v>58</v>
      </c>
      <c r="AA45" s="99">
        <f t="shared" si="31"/>
        <v>1368</v>
      </c>
      <c r="AC45" s="1" t="s">
        <v>314</v>
      </c>
      <c r="AD45" s="1" t="s">
        <v>88</v>
      </c>
      <c r="AE45" s="1" t="s">
        <v>315</v>
      </c>
      <c r="AF45" s="1" t="s">
        <v>334</v>
      </c>
      <c r="AG45" s="1" t="s">
        <v>329</v>
      </c>
      <c r="AH45" s="1" t="s">
        <v>330</v>
      </c>
      <c r="AI45" s="1" t="s">
        <v>331</v>
      </c>
      <c r="AJ45" s="1" t="s">
        <v>49</v>
      </c>
      <c r="AK45" s="6">
        <v>1</v>
      </c>
      <c r="AL45" s="7">
        <v>2.1</v>
      </c>
      <c r="AM45" s="7">
        <v>2</v>
      </c>
      <c r="AN45" s="7">
        <v>2.1</v>
      </c>
      <c r="AO45" s="1" t="s">
        <v>56</v>
      </c>
      <c r="AP45" s="7">
        <v>55.938020000000002</v>
      </c>
      <c r="AQ45" s="1" t="s">
        <v>51</v>
      </c>
      <c r="AR45" s="1" t="s">
        <v>51</v>
      </c>
      <c r="AS45" s="1" t="s">
        <v>51</v>
      </c>
      <c r="AT45" s="1" t="s">
        <v>49</v>
      </c>
      <c r="AU45" s="1" t="s">
        <v>49</v>
      </c>
      <c r="AV45" s="1" t="s">
        <v>112</v>
      </c>
      <c r="AW45" s="1" t="s">
        <v>113</v>
      </c>
      <c r="AX45" s="1" t="s">
        <v>106</v>
      </c>
      <c r="AY45" s="1" t="s">
        <v>49</v>
      </c>
      <c r="AZ45" s="1" t="s">
        <v>52</v>
      </c>
      <c r="BA45" s="1" t="s">
        <v>335</v>
      </c>
      <c r="BB45" s="1" t="s">
        <v>49</v>
      </c>
      <c r="BC45" s="1" t="s">
        <v>336</v>
      </c>
      <c r="BD45" s="1" t="s">
        <v>131</v>
      </c>
      <c r="BE45" s="1" t="s">
        <v>120</v>
      </c>
      <c r="BF45" s="1" t="s">
        <v>89</v>
      </c>
      <c r="BG45" s="1" t="s">
        <v>53</v>
      </c>
      <c r="BH45" s="1" t="s">
        <v>54</v>
      </c>
      <c r="BI45" s="1" t="s">
        <v>49</v>
      </c>
      <c r="BJ45" s="1" t="s">
        <v>110</v>
      </c>
    </row>
    <row r="46" spans="2:62" x14ac:dyDescent="0.3">
      <c r="B46" s="76">
        <f t="shared" si="4"/>
        <v>42</v>
      </c>
      <c r="C46" s="76" t="str">
        <f t="shared" si="11"/>
        <v>NRT</v>
      </c>
      <c r="D46" s="2" t="str">
        <f t="shared" si="12"/>
        <v>2025-09-25</v>
      </c>
      <c r="E46" s="2" t="str">
        <f t="shared" si="13"/>
        <v>82020038185</v>
      </c>
      <c r="F46" s="2" t="str">
        <f t="shared" si="14"/>
        <v>PJP250150667</v>
      </c>
      <c r="G46" s="2" t="str">
        <f t="shared" si="15"/>
        <v>서상덕</v>
      </c>
      <c r="H46" s="2" t="str">
        <f t="shared" si="16"/>
        <v>일반(목록배제,Normal-Manifest Exception)</v>
      </c>
      <c r="I46" s="2">
        <f t="shared" si="17"/>
        <v>80.381789999999995</v>
      </c>
      <c r="J46" s="76" t="str">
        <f t="shared" si="18"/>
        <v>PAVILION CORPRATION 2</v>
      </c>
      <c r="K46" s="2">
        <f t="shared" si="19"/>
        <v>1</v>
      </c>
      <c r="L46" s="17">
        <f t="shared" si="20"/>
        <v>1.8</v>
      </c>
      <c r="M46" s="17">
        <f t="shared" si="21"/>
        <v>2</v>
      </c>
      <c r="N46" s="17">
        <f t="shared" si="22"/>
        <v>2</v>
      </c>
      <c r="O46" s="17">
        <f t="shared" si="23"/>
        <v>2</v>
      </c>
      <c r="P46" s="73">
        <f t="shared" si="24"/>
        <v>1160</v>
      </c>
      <c r="Q46" s="9">
        <f>VLOOKUP(H46,MAPPING!$B$3:$D$10,3,0)</f>
        <v>0</v>
      </c>
      <c r="R46" s="19">
        <f t="shared" si="25"/>
        <v>0</v>
      </c>
      <c r="S46" s="9">
        <v>0</v>
      </c>
      <c r="T46" s="9">
        <f>(IF(VLOOKUP(VLOOKUP(AP46,MAPPING!$B$12:$D$17,2,1),MAPPING!$C$12:$E$17,2,0)=7000,0,VLOOKUP(VLOOKUP(AP46,MAPPING!$B$12:$D$17,2,1),MAPPING!$C$12:$E$17,2,0)))</f>
        <v>0</v>
      </c>
      <c r="U46" s="9">
        <f>(K46*VLOOKUP(N46/K46,MAPPING!$B$19:$C$26,2,10))</f>
        <v>0</v>
      </c>
      <c r="V46" s="9">
        <f t="shared" si="26"/>
        <v>0</v>
      </c>
      <c r="W46" s="9">
        <f t="shared" si="27"/>
        <v>0</v>
      </c>
      <c r="X46" s="9">
        <f t="shared" si="28"/>
        <v>0</v>
      </c>
      <c r="Y46" s="74">
        <f t="shared" si="29"/>
        <v>0</v>
      </c>
      <c r="Z46" s="99">
        <f t="shared" si="30"/>
        <v>0</v>
      </c>
      <c r="AA46" s="99">
        <f t="shared" si="31"/>
        <v>1160</v>
      </c>
      <c r="AC46" s="1" t="s">
        <v>314</v>
      </c>
      <c r="AD46" s="1" t="s">
        <v>88</v>
      </c>
      <c r="AE46" s="1" t="s">
        <v>315</v>
      </c>
      <c r="AF46" s="1" t="s">
        <v>337</v>
      </c>
      <c r="AG46" s="1" t="s">
        <v>329</v>
      </c>
      <c r="AH46" s="1" t="s">
        <v>330</v>
      </c>
      <c r="AI46" s="1" t="s">
        <v>331</v>
      </c>
      <c r="AJ46" s="1" t="s">
        <v>49</v>
      </c>
      <c r="AK46" s="6">
        <v>1</v>
      </c>
      <c r="AL46" s="7">
        <v>1.8</v>
      </c>
      <c r="AM46" s="7">
        <v>2</v>
      </c>
      <c r="AN46" s="7">
        <v>2</v>
      </c>
      <c r="AO46" s="1" t="s">
        <v>56</v>
      </c>
      <c r="AP46" s="7">
        <v>80.381789999999995</v>
      </c>
      <c r="AQ46" s="1" t="s">
        <v>51</v>
      </c>
      <c r="AR46" s="1" t="s">
        <v>51</v>
      </c>
      <c r="AS46" s="1" t="s">
        <v>51</v>
      </c>
      <c r="AT46" s="1" t="s">
        <v>49</v>
      </c>
      <c r="AU46" s="1" t="s">
        <v>49</v>
      </c>
      <c r="AV46" s="1" t="s">
        <v>112</v>
      </c>
      <c r="AW46" s="1" t="s">
        <v>113</v>
      </c>
      <c r="AX46" s="1" t="s">
        <v>106</v>
      </c>
      <c r="AY46" s="1" t="s">
        <v>49</v>
      </c>
      <c r="AZ46" s="1" t="s">
        <v>52</v>
      </c>
      <c r="BA46" s="1" t="s">
        <v>338</v>
      </c>
      <c r="BB46" s="1" t="s">
        <v>49</v>
      </c>
      <c r="BC46" s="1" t="s">
        <v>339</v>
      </c>
      <c r="BD46" s="1" t="s">
        <v>131</v>
      </c>
      <c r="BE46" s="1" t="s">
        <v>120</v>
      </c>
      <c r="BF46" s="1" t="s">
        <v>89</v>
      </c>
      <c r="BG46" s="1" t="s">
        <v>53</v>
      </c>
      <c r="BH46" s="1" t="s">
        <v>54</v>
      </c>
      <c r="BI46" s="1" t="s">
        <v>49</v>
      </c>
      <c r="BJ46" s="1" t="s">
        <v>110</v>
      </c>
    </row>
    <row r="47" spans="2:62" x14ac:dyDescent="0.3">
      <c r="B47" s="76">
        <f t="shared" si="4"/>
        <v>43</v>
      </c>
      <c r="C47" s="76" t="str">
        <f t="shared" si="11"/>
        <v>NRT</v>
      </c>
      <c r="D47" s="2" t="str">
        <f t="shared" si="12"/>
        <v>2025-09-25</v>
      </c>
      <c r="E47" s="2" t="str">
        <f t="shared" si="13"/>
        <v>82020038185</v>
      </c>
      <c r="F47" s="2" t="str">
        <f t="shared" si="14"/>
        <v>PJP250150668</v>
      </c>
      <c r="G47" s="2" t="str">
        <f t="shared" si="15"/>
        <v>서상덕</v>
      </c>
      <c r="H47" s="2" t="str">
        <f t="shared" si="16"/>
        <v>간이(Simple)</v>
      </c>
      <c r="I47" s="2">
        <f t="shared" si="17"/>
        <v>176.79886999999999</v>
      </c>
      <c r="J47" s="76" t="str">
        <f t="shared" si="18"/>
        <v>PAVILION CORPRATION 2</v>
      </c>
      <c r="K47" s="2">
        <f t="shared" si="19"/>
        <v>1</v>
      </c>
      <c r="L47" s="17">
        <f t="shared" si="20"/>
        <v>1.75</v>
      </c>
      <c r="M47" s="17">
        <f t="shared" si="21"/>
        <v>2</v>
      </c>
      <c r="N47" s="17">
        <f t="shared" si="22"/>
        <v>2</v>
      </c>
      <c r="O47" s="17">
        <f t="shared" si="23"/>
        <v>2</v>
      </c>
      <c r="P47" s="73">
        <f t="shared" si="24"/>
        <v>1160</v>
      </c>
      <c r="Q47" s="9">
        <f>VLOOKUP(H47,MAPPING!$B$3:$D$10,3,0)</f>
        <v>0</v>
      </c>
      <c r="R47" s="19">
        <f t="shared" si="25"/>
        <v>0</v>
      </c>
      <c r="S47" s="9">
        <v>0</v>
      </c>
      <c r="T47" s="9">
        <f>(IF(VLOOKUP(VLOOKUP(AP47,MAPPING!$B$12:$D$17,2,1),MAPPING!$C$12:$E$17,2,0)=7000,0,VLOOKUP(VLOOKUP(AP47,MAPPING!$B$12:$D$17,2,1),MAPPING!$C$12:$E$17,2,0)))</f>
        <v>0</v>
      </c>
      <c r="U47" s="9">
        <f>(K47*VLOOKUP(N47/K47,MAPPING!$B$19:$C$26,2,10))</f>
        <v>0</v>
      </c>
      <c r="V47" s="9">
        <f t="shared" si="26"/>
        <v>0</v>
      </c>
      <c r="W47" s="9">
        <f t="shared" si="27"/>
        <v>0</v>
      </c>
      <c r="X47" s="9">
        <f t="shared" si="28"/>
        <v>0</v>
      </c>
      <c r="Y47" s="74">
        <f t="shared" si="29"/>
        <v>0</v>
      </c>
      <c r="Z47" s="99">
        <f t="shared" si="30"/>
        <v>0</v>
      </c>
      <c r="AA47" s="99">
        <f t="shared" si="31"/>
        <v>1160</v>
      </c>
      <c r="AC47" s="1" t="s">
        <v>314</v>
      </c>
      <c r="AD47" s="1" t="s">
        <v>88</v>
      </c>
      <c r="AE47" s="1" t="s">
        <v>315</v>
      </c>
      <c r="AF47" s="1" t="s">
        <v>340</v>
      </c>
      <c r="AG47" s="1" t="s">
        <v>329</v>
      </c>
      <c r="AH47" s="1" t="s">
        <v>330</v>
      </c>
      <c r="AI47" s="1" t="s">
        <v>331</v>
      </c>
      <c r="AJ47" s="1" t="s">
        <v>49</v>
      </c>
      <c r="AK47" s="6">
        <v>1</v>
      </c>
      <c r="AL47" s="7">
        <v>1.75</v>
      </c>
      <c r="AM47" s="7">
        <v>2</v>
      </c>
      <c r="AN47" s="7">
        <v>2</v>
      </c>
      <c r="AO47" s="1" t="s">
        <v>55</v>
      </c>
      <c r="AP47" s="7">
        <v>176.79886999999999</v>
      </c>
      <c r="AQ47" s="1" t="s">
        <v>51</v>
      </c>
      <c r="AR47" s="1" t="s">
        <v>51</v>
      </c>
      <c r="AS47" s="1" t="s">
        <v>51</v>
      </c>
      <c r="AT47" s="1" t="s">
        <v>49</v>
      </c>
      <c r="AU47" s="1" t="s">
        <v>49</v>
      </c>
      <c r="AV47" s="1" t="s">
        <v>112</v>
      </c>
      <c r="AW47" s="1" t="s">
        <v>113</v>
      </c>
      <c r="AX47" s="1" t="s">
        <v>106</v>
      </c>
      <c r="AY47" s="1" t="s">
        <v>49</v>
      </c>
      <c r="AZ47" s="1" t="s">
        <v>52</v>
      </c>
      <c r="BA47" s="1" t="s">
        <v>341</v>
      </c>
      <c r="BB47" s="1" t="s">
        <v>49</v>
      </c>
      <c r="BC47" s="1" t="s">
        <v>342</v>
      </c>
      <c r="BD47" s="1" t="s">
        <v>131</v>
      </c>
      <c r="BE47" s="1" t="s">
        <v>120</v>
      </c>
      <c r="BF47" s="1" t="s">
        <v>89</v>
      </c>
      <c r="BG47" s="1" t="s">
        <v>53</v>
      </c>
      <c r="BH47" s="1" t="s">
        <v>54</v>
      </c>
      <c r="BI47" s="1" t="s">
        <v>49</v>
      </c>
      <c r="BJ47" s="1" t="s">
        <v>110</v>
      </c>
    </row>
    <row r="48" spans="2:62" x14ac:dyDescent="0.3">
      <c r="B48" s="76">
        <f t="shared" si="4"/>
        <v>44</v>
      </c>
      <c r="C48" s="76" t="str">
        <f t="shared" si="11"/>
        <v>NRT</v>
      </c>
      <c r="D48" s="2" t="str">
        <f t="shared" si="12"/>
        <v>2025-09-25</v>
      </c>
      <c r="E48" s="2" t="str">
        <f t="shared" si="13"/>
        <v>82020038185</v>
      </c>
      <c r="F48" s="2" t="str">
        <f t="shared" si="14"/>
        <v>PJP250150669</v>
      </c>
      <c r="G48" s="2" t="str">
        <f t="shared" si="15"/>
        <v>김동욱</v>
      </c>
      <c r="H48" s="2" t="str">
        <f t="shared" si="16"/>
        <v>일반(목록배제,Normal-Manifest Exception)</v>
      </c>
      <c r="I48" s="2">
        <f t="shared" si="17"/>
        <v>49.148090000000003</v>
      </c>
      <c r="J48" s="76" t="str">
        <f t="shared" si="18"/>
        <v>PAVILION CORPRATION 2</v>
      </c>
      <c r="K48" s="2">
        <f t="shared" si="19"/>
        <v>1</v>
      </c>
      <c r="L48" s="17">
        <f t="shared" si="20"/>
        <v>1.75</v>
      </c>
      <c r="M48" s="17">
        <f t="shared" si="21"/>
        <v>1.9</v>
      </c>
      <c r="N48" s="17">
        <f t="shared" si="22"/>
        <v>1.9</v>
      </c>
      <c r="O48" s="17">
        <f t="shared" si="23"/>
        <v>2</v>
      </c>
      <c r="P48" s="73">
        <f t="shared" si="24"/>
        <v>1160</v>
      </c>
      <c r="Q48" s="9">
        <f>VLOOKUP(H48,MAPPING!$B$3:$D$10,3,0)</f>
        <v>0</v>
      </c>
      <c r="R48" s="19">
        <f t="shared" si="25"/>
        <v>0</v>
      </c>
      <c r="S48" s="9">
        <v>0</v>
      </c>
      <c r="T48" s="9">
        <f>(IF(VLOOKUP(VLOOKUP(AP48,MAPPING!$B$12:$D$17,2,1),MAPPING!$C$12:$E$17,2,0)=7000,0,VLOOKUP(VLOOKUP(AP48,MAPPING!$B$12:$D$17,2,1),MAPPING!$C$12:$E$17,2,0)))</f>
        <v>0</v>
      </c>
      <c r="U48" s="9">
        <f>(K48*VLOOKUP(N48/K48,MAPPING!$B$19:$C$26,2,10))</f>
        <v>0</v>
      </c>
      <c r="V48" s="9">
        <f t="shared" si="26"/>
        <v>0</v>
      </c>
      <c r="W48" s="9">
        <f t="shared" si="27"/>
        <v>0</v>
      </c>
      <c r="X48" s="9">
        <f t="shared" si="28"/>
        <v>0</v>
      </c>
      <c r="Y48" s="74">
        <f t="shared" si="29"/>
        <v>0</v>
      </c>
      <c r="Z48" s="99">
        <f t="shared" si="30"/>
        <v>0</v>
      </c>
      <c r="AA48" s="99">
        <f t="shared" si="31"/>
        <v>1160</v>
      </c>
      <c r="AC48" s="1" t="s">
        <v>314</v>
      </c>
      <c r="AD48" s="1" t="s">
        <v>88</v>
      </c>
      <c r="AE48" s="1" t="s">
        <v>315</v>
      </c>
      <c r="AF48" s="1" t="s">
        <v>343</v>
      </c>
      <c r="AG48" s="1" t="s">
        <v>147</v>
      </c>
      <c r="AH48" s="1" t="s">
        <v>148</v>
      </c>
      <c r="AI48" s="1" t="s">
        <v>149</v>
      </c>
      <c r="AJ48" s="1" t="s">
        <v>49</v>
      </c>
      <c r="AK48" s="6">
        <v>1</v>
      </c>
      <c r="AL48" s="7">
        <v>1.75</v>
      </c>
      <c r="AM48" s="7">
        <v>1.9</v>
      </c>
      <c r="AN48" s="7">
        <v>1.9</v>
      </c>
      <c r="AO48" s="1" t="s">
        <v>56</v>
      </c>
      <c r="AP48" s="7">
        <v>49.148090000000003</v>
      </c>
      <c r="AQ48" s="1" t="s">
        <v>51</v>
      </c>
      <c r="AR48" s="1" t="s">
        <v>51</v>
      </c>
      <c r="AS48" s="1" t="s">
        <v>49</v>
      </c>
      <c r="AT48" s="1" t="s">
        <v>49</v>
      </c>
      <c r="AU48" s="1" t="s">
        <v>49</v>
      </c>
      <c r="AV48" s="1" t="s">
        <v>112</v>
      </c>
      <c r="AW48" s="1" t="s">
        <v>113</v>
      </c>
      <c r="AX48" s="1" t="s">
        <v>106</v>
      </c>
      <c r="AY48" s="1" t="s">
        <v>49</v>
      </c>
      <c r="AZ48" s="1" t="s">
        <v>52</v>
      </c>
      <c r="BA48" s="1" t="s">
        <v>344</v>
      </c>
      <c r="BB48" s="1" t="s">
        <v>49</v>
      </c>
      <c r="BC48" s="1" t="s">
        <v>345</v>
      </c>
      <c r="BD48" s="1" t="s">
        <v>131</v>
      </c>
      <c r="BE48" s="1" t="s">
        <v>120</v>
      </c>
      <c r="BF48" s="1" t="s">
        <v>89</v>
      </c>
      <c r="BG48" s="1" t="s">
        <v>53</v>
      </c>
      <c r="BH48" s="1" t="s">
        <v>54</v>
      </c>
      <c r="BI48" s="1" t="s">
        <v>49</v>
      </c>
      <c r="BJ48" s="1" t="s">
        <v>110</v>
      </c>
    </row>
    <row r="49" spans="2:62" x14ac:dyDescent="0.3">
      <c r="B49" s="76">
        <f t="shared" si="4"/>
        <v>45</v>
      </c>
      <c r="C49" s="76" t="str">
        <f t="shared" si="11"/>
        <v>NRT</v>
      </c>
      <c r="D49" s="2" t="str">
        <f t="shared" si="12"/>
        <v>2025-09-25</v>
      </c>
      <c r="E49" s="2" t="str">
        <f t="shared" si="13"/>
        <v>82020038185</v>
      </c>
      <c r="F49" s="2" t="str">
        <f t="shared" si="14"/>
        <v>PJP250150670</v>
      </c>
      <c r="G49" s="2" t="str">
        <f t="shared" si="15"/>
        <v>김영목</v>
      </c>
      <c r="H49" s="2" t="str">
        <f t="shared" si="16"/>
        <v>일반(목록배제,Normal-Manifest Exception)</v>
      </c>
      <c r="I49" s="2">
        <f t="shared" si="17"/>
        <v>19.379059999999999</v>
      </c>
      <c r="J49" s="76" t="str">
        <f t="shared" si="18"/>
        <v>PAVILION CORPRATION 2</v>
      </c>
      <c r="K49" s="2">
        <f t="shared" si="19"/>
        <v>1</v>
      </c>
      <c r="L49" s="17">
        <f t="shared" si="20"/>
        <v>1.8</v>
      </c>
      <c r="M49" s="17">
        <f t="shared" si="21"/>
        <v>1.9</v>
      </c>
      <c r="N49" s="17">
        <f t="shared" si="22"/>
        <v>1.9</v>
      </c>
      <c r="O49" s="17">
        <f t="shared" si="23"/>
        <v>2</v>
      </c>
      <c r="P49" s="73">
        <f t="shared" si="24"/>
        <v>1160</v>
      </c>
      <c r="Q49" s="9">
        <f>VLOOKUP(H49,MAPPING!$B$3:$D$10,3,0)</f>
        <v>0</v>
      </c>
      <c r="R49" s="19">
        <f t="shared" si="25"/>
        <v>0</v>
      </c>
      <c r="S49" s="9">
        <v>0</v>
      </c>
      <c r="T49" s="9">
        <f>(IF(VLOOKUP(VLOOKUP(AP49,MAPPING!$B$12:$D$17,2,1),MAPPING!$C$12:$E$17,2,0)=7000,0,VLOOKUP(VLOOKUP(AP49,MAPPING!$B$12:$D$17,2,1),MAPPING!$C$12:$E$17,2,0)))</f>
        <v>0</v>
      </c>
      <c r="U49" s="9">
        <f>(K49*VLOOKUP(N49/K49,MAPPING!$B$19:$C$26,2,10))</f>
        <v>0</v>
      </c>
      <c r="V49" s="9">
        <f t="shared" si="26"/>
        <v>0</v>
      </c>
      <c r="W49" s="9">
        <f t="shared" si="27"/>
        <v>0</v>
      </c>
      <c r="X49" s="9">
        <f t="shared" si="28"/>
        <v>0</v>
      </c>
      <c r="Y49" s="74">
        <f t="shared" si="29"/>
        <v>0</v>
      </c>
      <c r="Z49" s="99">
        <f t="shared" si="30"/>
        <v>0</v>
      </c>
      <c r="AA49" s="99">
        <f t="shared" si="31"/>
        <v>1160</v>
      </c>
      <c r="AC49" s="1" t="s">
        <v>314</v>
      </c>
      <c r="AD49" s="1" t="s">
        <v>88</v>
      </c>
      <c r="AE49" s="1" t="s">
        <v>315</v>
      </c>
      <c r="AF49" s="1" t="s">
        <v>346</v>
      </c>
      <c r="AG49" s="1" t="s">
        <v>347</v>
      </c>
      <c r="AH49" s="1" t="s">
        <v>348</v>
      </c>
      <c r="AI49" s="1" t="s">
        <v>349</v>
      </c>
      <c r="AJ49" s="1" t="s">
        <v>49</v>
      </c>
      <c r="AK49" s="6">
        <v>1</v>
      </c>
      <c r="AL49" s="7">
        <v>1.8</v>
      </c>
      <c r="AM49" s="7">
        <v>1.9</v>
      </c>
      <c r="AN49" s="7">
        <v>1.9</v>
      </c>
      <c r="AO49" s="1" t="s">
        <v>56</v>
      </c>
      <c r="AP49" s="7">
        <v>19.379059999999999</v>
      </c>
      <c r="AQ49" s="1" t="s">
        <v>51</v>
      </c>
      <c r="AR49" s="1" t="s">
        <v>51</v>
      </c>
      <c r="AS49" s="1" t="s">
        <v>51</v>
      </c>
      <c r="AT49" s="1" t="s">
        <v>49</v>
      </c>
      <c r="AU49" s="1" t="s">
        <v>49</v>
      </c>
      <c r="AV49" s="1" t="s">
        <v>112</v>
      </c>
      <c r="AW49" s="1" t="s">
        <v>113</v>
      </c>
      <c r="AX49" s="1" t="s">
        <v>106</v>
      </c>
      <c r="AY49" s="1" t="s">
        <v>49</v>
      </c>
      <c r="AZ49" s="1" t="s">
        <v>52</v>
      </c>
      <c r="BA49" s="1" t="s">
        <v>350</v>
      </c>
      <c r="BB49" s="1" t="s">
        <v>49</v>
      </c>
      <c r="BC49" s="1" t="s">
        <v>351</v>
      </c>
      <c r="BD49" s="1" t="s">
        <v>131</v>
      </c>
      <c r="BE49" s="1" t="s">
        <v>120</v>
      </c>
      <c r="BF49" s="1" t="s">
        <v>89</v>
      </c>
      <c r="BG49" s="1" t="s">
        <v>53</v>
      </c>
      <c r="BH49" s="1" t="s">
        <v>54</v>
      </c>
      <c r="BI49" s="1" t="s">
        <v>49</v>
      </c>
      <c r="BJ49" s="1" t="s">
        <v>110</v>
      </c>
    </row>
    <row r="50" spans="2:62" x14ac:dyDescent="0.3">
      <c r="B50" s="76">
        <f t="shared" si="4"/>
        <v>46</v>
      </c>
      <c r="C50" s="76" t="str">
        <f t="shared" si="11"/>
        <v>NRT</v>
      </c>
      <c r="D50" s="2" t="str">
        <f t="shared" si="12"/>
        <v>2025-09-25</v>
      </c>
      <c r="E50" s="2" t="str">
        <f t="shared" si="13"/>
        <v>82020038185</v>
      </c>
      <c r="F50" s="2" t="str">
        <f t="shared" si="14"/>
        <v>PJP250150675</v>
      </c>
      <c r="G50" s="2" t="str">
        <f t="shared" si="15"/>
        <v>박진수</v>
      </c>
      <c r="H50" s="2" t="str">
        <f t="shared" si="16"/>
        <v>일반(목록배제,Normal-Manifest Exception)</v>
      </c>
      <c r="I50" s="2">
        <f t="shared" si="17"/>
        <v>19.379059999999999</v>
      </c>
      <c r="J50" s="76" t="str">
        <f t="shared" si="18"/>
        <v>PAVILION CORPRATION 2</v>
      </c>
      <c r="K50" s="2">
        <f t="shared" si="19"/>
        <v>1</v>
      </c>
      <c r="L50" s="17">
        <f t="shared" si="20"/>
        <v>1.75</v>
      </c>
      <c r="M50" s="17">
        <f t="shared" si="21"/>
        <v>2</v>
      </c>
      <c r="N50" s="17">
        <f t="shared" si="22"/>
        <v>2</v>
      </c>
      <c r="O50" s="17">
        <f t="shared" si="23"/>
        <v>2</v>
      </c>
      <c r="P50" s="73">
        <f t="shared" si="24"/>
        <v>1160</v>
      </c>
      <c r="Q50" s="9">
        <f>VLOOKUP(H50,MAPPING!$B$3:$D$10,3,0)</f>
        <v>0</v>
      </c>
      <c r="R50" s="19">
        <f t="shared" si="25"/>
        <v>0</v>
      </c>
      <c r="S50" s="9">
        <v>0</v>
      </c>
      <c r="T50" s="9">
        <f>(IF(VLOOKUP(VLOOKUP(AP50,MAPPING!$B$12:$D$17,2,1),MAPPING!$C$12:$E$17,2,0)=7000,0,VLOOKUP(VLOOKUP(AP50,MAPPING!$B$12:$D$17,2,1),MAPPING!$C$12:$E$17,2,0)))</f>
        <v>0</v>
      </c>
      <c r="U50" s="9">
        <f>(K50*VLOOKUP(N50/K50,MAPPING!$B$19:$C$26,2,10))</f>
        <v>0</v>
      </c>
      <c r="V50" s="9">
        <f t="shared" si="26"/>
        <v>0</v>
      </c>
      <c r="W50" s="9">
        <f t="shared" si="27"/>
        <v>0</v>
      </c>
      <c r="X50" s="9">
        <f t="shared" si="28"/>
        <v>0</v>
      </c>
      <c r="Y50" s="74">
        <f t="shared" si="29"/>
        <v>0</v>
      </c>
      <c r="Z50" s="99">
        <f t="shared" si="30"/>
        <v>0</v>
      </c>
      <c r="AA50" s="99">
        <f t="shared" si="31"/>
        <v>1160</v>
      </c>
      <c r="AC50" s="1" t="s">
        <v>314</v>
      </c>
      <c r="AD50" s="1" t="s">
        <v>88</v>
      </c>
      <c r="AE50" s="1" t="s">
        <v>315</v>
      </c>
      <c r="AF50" s="1" t="s">
        <v>352</v>
      </c>
      <c r="AG50" s="1" t="s">
        <v>129</v>
      </c>
      <c r="AH50" s="1" t="s">
        <v>130</v>
      </c>
      <c r="AI50" s="1" t="s">
        <v>353</v>
      </c>
      <c r="AJ50" s="1" t="s">
        <v>49</v>
      </c>
      <c r="AK50" s="6">
        <v>1</v>
      </c>
      <c r="AL50" s="7">
        <v>1.75</v>
      </c>
      <c r="AM50" s="7">
        <v>2</v>
      </c>
      <c r="AN50" s="7">
        <v>2</v>
      </c>
      <c r="AO50" s="1" t="s">
        <v>56</v>
      </c>
      <c r="AP50" s="7">
        <v>19.379059999999999</v>
      </c>
      <c r="AQ50" s="1" t="s">
        <v>51</v>
      </c>
      <c r="AR50" s="1" t="s">
        <v>51</v>
      </c>
      <c r="AS50" s="1" t="s">
        <v>51</v>
      </c>
      <c r="AT50" s="1" t="s">
        <v>49</v>
      </c>
      <c r="AU50" s="1" t="s">
        <v>49</v>
      </c>
      <c r="AV50" s="1" t="s">
        <v>112</v>
      </c>
      <c r="AW50" s="1" t="s">
        <v>113</v>
      </c>
      <c r="AX50" s="1" t="s">
        <v>106</v>
      </c>
      <c r="AY50" s="1" t="s">
        <v>49</v>
      </c>
      <c r="AZ50" s="1" t="s">
        <v>52</v>
      </c>
      <c r="BA50" s="1" t="s">
        <v>354</v>
      </c>
      <c r="BB50" s="1" t="s">
        <v>49</v>
      </c>
      <c r="BC50" s="1" t="s">
        <v>355</v>
      </c>
      <c r="BD50" s="1" t="s">
        <v>131</v>
      </c>
      <c r="BE50" s="1" t="s">
        <v>120</v>
      </c>
      <c r="BF50" s="1" t="s">
        <v>89</v>
      </c>
      <c r="BG50" s="1" t="s">
        <v>53</v>
      </c>
      <c r="BH50" s="1" t="s">
        <v>54</v>
      </c>
      <c r="BI50" s="1" t="s">
        <v>49</v>
      </c>
      <c r="BJ50" s="1" t="s">
        <v>110</v>
      </c>
    </row>
    <row r="51" spans="2:62" x14ac:dyDescent="0.3">
      <c r="B51" s="76">
        <f t="shared" si="4"/>
        <v>47</v>
      </c>
      <c r="C51" s="76" t="str">
        <f t="shared" si="11"/>
        <v>NRT</v>
      </c>
      <c r="D51" s="2" t="str">
        <f t="shared" si="12"/>
        <v>2025-09-25</v>
      </c>
      <c r="E51" s="2" t="str">
        <f t="shared" si="13"/>
        <v>82020038185</v>
      </c>
      <c r="F51" s="2" t="str">
        <f t="shared" si="14"/>
        <v>PJP250150662</v>
      </c>
      <c r="G51" s="2" t="str">
        <f t="shared" si="15"/>
        <v>남윤호</v>
      </c>
      <c r="H51" s="2" t="str">
        <f t="shared" si="16"/>
        <v>일반(목록배제,Normal-Manifest Exception)</v>
      </c>
      <c r="I51" s="2">
        <f t="shared" si="17"/>
        <v>122.25</v>
      </c>
      <c r="J51" s="76" t="str">
        <f t="shared" si="18"/>
        <v>PAVILION CORPRATION 2</v>
      </c>
      <c r="K51" s="2">
        <f t="shared" si="19"/>
        <v>1</v>
      </c>
      <c r="L51" s="17">
        <f t="shared" si="20"/>
        <v>1.8</v>
      </c>
      <c r="M51" s="17">
        <f t="shared" si="21"/>
        <v>2</v>
      </c>
      <c r="N51" s="17">
        <f t="shared" si="22"/>
        <v>2</v>
      </c>
      <c r="O51" s="17">
        <f t="shared" si="23"/>
        <v>2</v>
      </c>
      <c r="P51" s="73">
        <f t="shared" si="24"/>
        <v>1160</v>
      </c>
      <c r="Q51" s="9">
        <f>VLOOKUP(H51,MAPPING!$B$3:$D$10,3,0)</f>
        <v>0</v>
      </c>
      <c r="R51" s="19">
        <f t="shared" si="25"/>
        <v>0</v>
      </c>
      <c r="S51" s="9">
        <v>0</v>
      </c>
      <c r="T51" s="9">
        <f>(IF(VLOOKUP(VLOOKUP(AP51,MAPPING!$B$12:$D$17,2,1),MAPPING!$C$12:$E$17,2,0)=7000,0,VLOOKUP(VLOOKUP(AP51,MAPPING!$B$12:$D$17,2,1),MAPPING!$C$12:$E$17,2,0)))</f>
        <v>0</v>
      </c>
      <c r="U51" s="9">
        <f>(K51*VLOOKUP(N51/K51,MAPPING!$B$19:$C$26,2,10))</f>
        <v>0</v>
      </c>
      <c r="V51" s="9">
        <f t="shared" si="26"/>
        <v>0</v>
      </c>
      <c r="W51" s="9">
        <f t="shared" si="27"/>
        <v>0</v>
      </c>
      <c r="X51" s="9">
        <f t="shared" si="28"/>
        <v>0</v>
      </c>
      <c r="Y51" s="74">
        <f t="shared" si="29"/>
        <v>0</v>
      </c>
      <c r="Z51" s="99">
        <f t="shared" si="30"/>
        <v>0</v>
      </c>
      <c r="AA51" s="99">
        <f t="shared" si="31"/>
        <v>1160</v>
      </c>
      <c r="AC51" s="1" t="s">
        <v>314</v>
      </c>
      <c r="AD51" s="1" t="s">
        <v>88</v>
      </c>
      <c r="AE51" s="1" t="s">
        <v>315</v>
      </c>
      <c r="AF51" s="1" t="s">
        <v>356</v>
      </c>
      <c r="AG51" s="1" t="s">
        <v>357</v>
      </c>
      <c r="AH51" s="1" t="s">
        <v>358</v>
      </c>
      <c r="AI51" s="1" t="s">
        <v>359</v>
      </c>
      <c r="AJ51" s="1" t="s">
        <v>49</v>
      </c>
      <c r="AK51" s="6">
        <v>1</v>
      </c>
      <c r="AL51" s="7">
        <v>1.8</v>
      </c>
      <c r="AM51" s="7">
        <v>2</v>
      </c>
      <c r="AN51" s="7">
        <v>2</v>
      </c>
      <c r="AO51" s="1" t="s">
        <v>56</v>
      </c>
      <c r="AP51" s="7">
        <v>122.25</v>
      </c>
      <c r="AQ51" s="1" t="s">
        <v>51</v>
      </c>
      <c r="AR51" s="1" t="s">
        <v>51</v>
      </c>
      <c r="AS51" s="1" t="s">
        <v>51</v>
      </c>
      <c r="AT51" s="1" t="s">
        <v>49</v>
      </c>
      <c r="AU51" s="1" t="s">
        <v>49</v>
      </c>
      <c r="AV51" s="1" t="s">
        <v>112</v>
      </c>
      <c r="AW51" s="1" t="s">
        <v>113</v>
      </c>
      <c r="AX51" s="1" t="s">
        <v>106</v>
      </c>
      <c r="AY51" s="1" t="s">
        <v>49</v>
      </c>
      <c r="AZ51" s="1" t="s">
        <v>52</v>
      </c>
      <c r="BA51" s="1" t="s">
        <v>360</v>
      </c>
      <c r="BB51" s="1" t="s">
        <v>49</v>
      </c>
      <c r="BC51" s="1" t="s">
        <v>361</v>
      </c>
      <c r="BD51" s="1" t="s">
        <v>131</v>
      </c>
      <c r="BE51" s="1" t="s">
        <v>120</v>
      </c>
      <c r="BF51" s="1" t="s">
        <v>89</v>
      </c>
      <c r="BG51" s="1" t="s">
        <v>53</v>
      </c>
      <c r="BH51" s="1" t="s">
        <v>54</v>
      </c>
      <c r="BI51" s="1" t="s">
        <v>49</v>
      </c>
      <c r="BJ51" s="1" t="s">
        <v>110</v>
      </c>
    </row>
    <row r="52" spans="2:62" x14ac:dyDescent="0.3">
      <c r="B52" s="76">
        <f t="shared" si="4"/>
        <v>48</v>
      </c>
      <c r="C52" s="76" t="str">
        <f t="shared" si="11"/>
        <v>NRT</v>
      </c>
      <c r="D52" s="2" t="str">
        <f t="shared" si="12"/>
        <v>2025-09-30</v>
      </c>
      <c r="E52" s="2" t="str">
        <f t="shared" si="13"/>
        <v>82020038211</v>
      </c>
      <c r="F52" s="2" t="str">
        <f t="shared" si="14"/>
        <v>PJP250153002</v>
      </c>
      <c r="G52" s="2" t="str">
        <f t="shared" si="15"/>
        <v>김영목</v>
      </c>
      <c r="H52" s="2" t="str">
        <f t="shared" si="16"/>
        <v>일반(목록배제,Normal-Manifest Exception)</v>
      </c>
      <c r="I52" s="2">
        <f t="shared" si="17"/>
        <v>35.178319999999999</v>
      </c>
      <c r="J52" s="76" t="str">
        <f t="shared" si="18"/>
        <v>PAVILION CORPRATION 2</v>
      </c>
      <c r="K52" s="2">
        <f t="shared" si="19"/>
        <v>1</v>
      </c>
      <c r="L52" s="17">
        <f t="shared" si="20"/>
        <v>1.75</v>
      </c>
      <c r="M52" s="17">
        <f t="shared" si="21"/>
        <v>2</v>
      </c>
      <c r="N52" s="17">
        <f t="shared" si="22"/>
        <v>2</v>
      </c>
      <c r="O52" s="17">
        <f t="shared" si="23"/>
        <v>2</v>
      </c>
      <c r="P52" s="73">
        <f t="shared" si="24"/>
        <v>1160</v>
      </c>
      <c r="Q52" s="9">
        <f>VLOOKUP(H52,MAPPING!$B$3:$D$10,3,0)</f>
        <v>0</v>
      </c>
      <c r="R52" s="19">
        <f t="shared" si="25"/>
        <v>0</v>
      </c>
      <c r="S52" s="9">
        <v>0</v>
      </c>
      <c r="T52" s="9">
        <f>(IF(VLOOKUP(VLOOKUP(AP52,MAPPING!$B$12:$D$17,2,1),MAPPING!$C$12:$E$17,2,0)=7000,0,VLOOKUP(VLOOKUP(AP52,MAPPING!$B$12:$D$17,2,1),MAPPING!$C$12:$E$17,2,0)))</f>
        <v>0</v>
      </c>
      <c r="U52" s="9">
        <f>(K52*VLOOKUP(N52/K52,MAPPING!$B$19:$C$26,2,10))</f>
        <v>0</v>
      </c>
      <c r="V52" s="9">
        <f t="shared" si="26"/>
        <v>0</v>
      </c>
      <c r="W52" s="9">
        <f t="shared" si="27"/>
        <v>0</v>
      </c>
      <c r="X52" s="9">
        <f t="shared" si="28"/>
        <v>0</v>
      </c>
      <c r="Y52" s="74">
        <f t="shared" si="29"/>
        <v>0</v>
      </c>
      <c r="Z52" s="99">
        <f t="shared" si="30"/>
        <v>0</v>
      </c>
      <c r="AA52" s="99">
        <f t="shared" si="31"/>
        <v>1160</v>
      </c>
      <c r="AC52" s="1" t="s">
        <v>362</v>
      </c>
      <c r="AD52" s="1" t="s">
        <v>88</v>
      </c>
      <c r="AE52" s="1" t="s">
        <v>363</v>
      </c>
      <c r="AF52" s="1" t="s">
        <v>364</v>
      </c>
      <c r="AG52" s="1" t="s">
        <v>347</v>
      </c>
      <c r="AH52" s="1" t="s">
        <v>348</v>
      </c>
      <c r="AI52" s="1" t="s">
        <v>349</v>
      </c>
      <c r="AJ52" s="1" t="s">
        <v>49</v>
      </c>
      <c r="AK52" s="6">
        <v>1</v>
      </c>
      <c r="AL52" s="7">
        <v>1.75</v>
      </c>
      <c r="AM52" s="7">
        <v>2</v>
      </c>
      <c r="AN52" s="7">
        <v>2</v>
      </c>
      <c r="AO52" s="1" t="s">
        <v>56</v>
      </c>
      <c r="AP52" s="7">
        <v>35.178319999999999</v>
      </c>
      <c r="AQ52" s="1" t="s">
        <v>49</v>
      </c>
      <c r="AR52" s="1" t="s">
        <v>49</v>
      </c>
      <c r="AS52" s="1" t="s">
        <v>49</v>
      </c>
      <c r="AT52" s="1" t="s">
        <v>49</v>
      </c>
      <c r="AU52" s="1" t="s">
        <v>49</v>
      </c>
      <c r="AV52" s="1" t="s">
        <v>112</v>
      </c>
      <c r="AW52" s="1" t="s">
        <v>113</v>
      </c>
      <c r="AX52" s="1" t="s">
        <v>106</v>
      </c>
      <c r="AY52" s="1" t="s">
        <v>49</v>
      </c>
      <c r="AZ52" s="1" t="s">
        <v>52</v>
      </c>
      <c r="BA52" s="1" t="s">
        <v>365</v>
      </c>
      <c r="BB52" s="1" t="s">
        <v>49</v>
      </c>
      <c r="BC52" s="1" t="s">
        <v>366</v>
      </c>
      <c r="BD52" s="1" t="s">
        <v>132</v>
      </c>
      <c r="BE52" s="1" t="s">
        <v>49</v>
      </c>
      <c r="BF52" s="1" t="s">
        <v>89</v>
      </c>
      <c r="BG52" s="1" t="s">
        <v>53</v>
      </c>
      <c r="BH52" s="1" t="s">
        <v>54</v>
      </c>
      <c r="BI52" s="1" t="s">
        <v>49</v>
      </c>
      <c r="BJ52" s="1" t="s">
        <v>110</v>
      </c>
    </row>
    <row r="53" spans="2:62" x14ac:dyDescent="0.3">
      <c r="B53" s="76">
        <f t="shared" si="4"/>
        <v>49</v>
      </c>
      <c r="C53" s="76" t="str">
        <f t="shared" si="11"/>
        <v>NRT</v>
      </c>
      <c r="D53" s="2" t="str">
        <f t="shared" si="12"/>
        <v>2025-09-30</v>
      </c>
      <c r="E53" s="2" t="str">
        <f t="shared" si="13"/>
        <v>82020038211</v>
      </c>
      <c r="F53" s="2" t="str">
        <f t="shared" si="14"/>
        <v>PJP250153003</v>
      </c>
      <c r="G53" s="2" t="str">
        <f t="shared" si="15"/>
        <v>유상우</v>
      </c>
      <c r="H53" s="2" t="str">
        <f t="shared" si="16"/>
        <v>일반(목록배제,Normal-Manifest Exception)</v>
      </c>
      <c r="I53" s="2">
        <f t="shared" si="17"/>
        <v>19.234110000000001</v>
      </c>
      <c r="J53" s="76" t="str">
        <f t="shared" si="18"/>
        <v>PAVILION CORPRATION 2</v>
      </c>
      <c r="K53" s="2">
        <f t="shared" si="19"/>
        <v>1</v>
      </c>
      <c r="L53" s="17">
        <f t="shared" si="20"/>
        <v>1.4</v>
      </c>
      <c r="M53" s="17">
        <f t="shared" si="21"/>
        <v>0.2</v>
      </c>
      <c r="N53" s="17">
        <f t="shared" si="22"/>
        <v>1.4</v>
      </c>
      <c r="O53" s="17">
        <f t="shared" si="23"/>
        <v>1.5</v>
      </c>
      <c r="P53" s="73">
        <f t="shared" si="24"/>
        <v>1010</v>
      </c>
      <c r="Q53" s="9">
        <f>VLOOKUP(H53,MAPPING!$B$3:$D$10,3,0)</f>
        <v>0</v>
      </c>
      <c r="R53" s="19">
        <f t="shared" si="25"/>
        <v>0</v>
      </c>
      <c r="S53" s="9">
        <v>0</v>
      </c>
      <c r="T53" s="9">
        <f>(IF(VLOOKUP(VLOOKUP(AP53,MAPPING!$B$12:$D$17,2,1),MAPPING!$C$12:$E$17,2,0)=7000,0,VLOOKUP(VLOOKUP(AP53,MAPPING!$B$12:$D$17,2,1),MAPPING!$C$12:$E$17,2,0)))</f>
        <v>0</v>
      </c>
      <c r="U53" s="9">
        <f>(K53*VLOOKUP(N53/K53,MAPPING!$B$19:$C$26,2,10))</f>
        <v>0</v>
      </c>
      <c r="V53" s="9">
        <f t="shared" si="26"/>
        <v>0</v>
      </c>
      <c r="W53" s="9">
        <f t="shared" si="27"/>
        <v>0</v>
      </c>
      <c r="X53" s="9">
        <f t="shared" si="28"/>
        <v>0</v>
      </c>
      <c r="Y53" s="74">
        <f t="shared" si="29"/>
        <v>0</v>
      </c>
      <c r="Z53" s="99">
        <f t="shared" si="30"/>
        <v>0</v>
      </c>
      <c r="AA53" s="99">
        <f t="shared" si="31"/>
        <v>1010</v>
      </c>
      <c r="AC53" s="1" t="s">
        <v>362</v>
      </c>
      <c r="AD53" s="1" t="s">
        <v>88</v>
      </c>
      <c r="AE53" s="1" t="s">
        <v>363</v>
      </c>
      <c r="AF53" s="1" t="s">
        <v>367</v>
      </c>
      <c r="AG53" s="1" t="s">
        <v>127</v>
      </c>
      <c r="AH53" s="1" t="s">
        <v>128</v>
      </c>
      <c r="AI53" s="1" t="s">
        <v>368</v>
      </c>
      <c r="AJ53" s="1" t="s">
        <v>49</v>
      </c>
      <c r="AK53" s="6">
        <v>1</v>
      </c>
      <c r="AL53" s="7">
        <v>1.4</v>
      </c>
      <c r="AM53" s="7">
        <v>0.2</v>
      </c>
      <c r="AN53" s="7">
        <v>1.4</v>
      </c>
      <c r="AO53" s="1" t="s">
        <v>56</v>
      </c>
      <c r="AP53" s="7">
        <v>19.234110000000001</v>
      </c>
      <c r="AQ53" s="1" t="s">
        <v>49</v>
      </c>
      <c r="AR53" s="1" t="s">
        <v>49</v>
      </c>
      <c r="AS53" s="1" t="s">
        <v>49</v>
      </c>
      <c r="AT53" s="1" t="s">
        <v>49</v>
      </c>
      <c r="AU53" s="1" t="s">
        <v>49</v>
      </c>
      <c r="AV53" s="1" t="s">
        <v>112</v>
      </c>
      <c r="AW53" s="1" t="s">
        <v>113</v>
      </c>
      <c r="AX53" s="1" t="s">
        <v>106</v>
      </c>
      <c r="AY53" s="1" t="s">
        <v>49</v>
      </c>
      <c r="AZ53" s="1" t="s">
        <v>52</v>
      </c>
      <c r="BA53" s="1" t="s">
        <v>369</v>
      </c>
      <c r="BB53" s="1" t="s">
        <v>49</v>
      </c>
      <c r="BC53" s="1" t="s">
        <v>370</v>
      </c>
      <c r="BD53" s="1" t="s">
        <v>132</v>
      </c>
      <c r="BE53" s="1" t="s">
        <v>49</v>
      </c>
      <c r="BF53" s="1" t="s">
        <v>89</v>
      </c>
      <c r="BG53" s="1" t="s">
        <v>53</v>
      </c>
      <c r="BH53" s="1" t="s">
        <v>54</v>
      </c>
      <c r="BI53" s="1" t="s">
        <v>49</v>
      </c>
      <c r="BJ53" s="1" t="s">
        <v>110</v>
      </c>
    </row>
    <row r="54" spans="2:62" x14ac:dyDescent="0.3">
      <c r="B54" s="76">
        <f t="shared" si="4"/>
        <v>50</v>
      </c>
      <c r="C54" s="76" t="str">
        <f t="shared" si="11"/>
        <v>NRT</v>
      </c>
      <c r="D54" s="2" t="str">
        <f t="shared" si="12"/>
        <v>2025-09-30</v>
      </c>
      <c r="E54" s="2" t="str">
        <f t="shared" si="13"/>
        <v>82020038211</v>
      </c>
      <c r="F54" s="2" t="str">
        <f t="shared" si="14"/>
        <v>PJP250153085</v>
      </c>
      <c r="G54" s="2" t="str">
        <f t="shared" si="15"/>
        <v>이양준</v>
      </c>
      <c r="H54" s="2" t="str">
        <f t="shared" si="16"/>
        <v>일반(목록배제,Normal-Manifest Exception)</v>
      </c>
      <c r="I54" s="2">
        <f t="shared" si="17"/>
        <v>10.83</v>
      </c>
      <c r="J54" s="76" t="str">
        <f t="shared" si="18"/>
        <v>PAVILION CORPRATION 2</v>
      </c>
      <c r="K54" s="2">
        <f t="shared" si="19"/>
        <v>1</v>
      </c>
      <c r="L54" s="17">
        <f t="shared" si="20"/>
        <v>1.7</v>
      </c>
      <c r="M54" s="17">
        <f t="shared" si="21"/>
        <v>2.1</v>
      </c>
      <c r="N54" s="17">
        <f t="shared" si="22"/>
        <v>2.1</v>
      </c>
      <c r="O54" s="17">
        <f t="shared" si="23"/>
        <v>2.5</v>
      </c>
      <c r="P54" s="73">
        <f t="shared" si="24"/>
        <v>1310</v>
      </c>
      <c r="Q54" s="9">
        <f>VLOOKUP(H54,MAPPING!$B$3:$D$10,3,0)</f>
        <v>0</v>
      </c>
      <c r="R54" s="19">
        <f t="shared" si="25"/>
        <v>0</v>
      </c>
      <c r="S54" s="9">
        <v>0</v>
      </c>
      <c r="T54" s="9">
        <f>(IF(VLOOKUP(VLOOKUP(AP54,MAPPING!$B$12:$D$17,2,1),MAPPING!$C$12:$E$17,2,0)=7000,0,VLOOKUP(VLOOKUP(AP54,MAPPING!$B$12:$D$17,2,1),MAPPING!$C$12:$E$17,2,0)))</f>
        <v>0</v>
      </c>
      <c r="U54" s="9">
        <f>(K54*VLOOKUP(N54/K54,MAPPING!$B$19:$C$26,2,10))</f>
        <v>550</v>
      </c>
      <c r="V54" s="9">
        <f t="shared" si="26"/>
        <v>0</v>
      </c>
      <c r="W54" s="9">
        <f t="shared" si="27"/>
        <v>0</v>
      </c>
      <c r="X54" s="9">
        <f t="shared" si="28"/>
        <v>550</v>
      </c>
      <c r="Y54" s="74">
        <f t="shared" si="29"/>
        <v>57.89473684210526</v>
      </c>
      <c r="Z54" s="99">
        <f t="shared" si="30"/>
        <v>58</v>
      </c>
      <c r="AA54" s="99">
        <f t="shared" si="31"/>
        <v>1368</v>
      </c>
      <c r="AC54" s="1" t="s">
        <v>362</v>
      </c>
      <c r="AD54" s="1" t="s">
        <v>88</v>
      </c>
      <c r="AE54" s="1" t="s">
        <v>363</v>
      </c>
      <c r="AF54" s="1" t="s">
        <v>371</v>
      </c>
      <c r="AG54" s="1" t="s">
        <v>123</v>
      </c>
      <c r="AH54" s="1" t="s">
        <v>124</v>
      </c>
      <c r="AI54" s="1" t="s">
        <v>133</v>
      </c>
      <c r="AJ54" s="1" t="s">
        <v>49</v>
      </c>
      <c r="AK54" s="6">
        <v>1</v>
      </c>
      <c r="AL54" s="7">
        <v>1.7</v>
      </c>
      <c r="AM54" s="7">
        <v>2.1</v>
      </c>
      <c r="AN54" s="7">
        <v>2.1</v>
      </c>
      <c r="AO54" s="1" t="s">
        <v>56</v>
      </c>
      <c r="AP54" s="7">
        <v>10.83</v>
      </c>
      <c r="AQ54" s="1" t="s">
        <v>49</v>
      </c>
      <c r="AR54" s="1" t="s">
        <v>49</v>
      </c>
      <c r="AS54" s="1" t="s">
        <v>49</v>
      </c>
      <c r="AT54" s="1" t="s">
        <v>49</v>
      </c>
      <c r="AU54" s="1" t="s">
        <v>49</v>
      </c>
      <c r="AV54" s="1" t="s">
        <v>112</v>
      </c>
      <c r="AW54" s="1" t="s">
        <v>113</v>
      </c>
      <c r="AX54" s="1" t="s">
        <v>106</v>
      </c>
      <c r="AY54" s="1" t="s">
        <v>49</v>
      </c>
      <c r="AZ54" s="1" t="s">
        <v>52</v>
      </c>
      <c r="BA54" s="1" t="s">
        <v>372</v>
      </c>
      <c r="BB54" s="1" t="s">
        <v>49</v>
      </c>
      <c r="BC54" s="1" t="s">
        <v>373</v>
      </c>
      <c r="BD54" s="1" t="s">
        <v>132</v>
      </c>
      <c r="BE54" s="1" t="s">
        <v>49</v>
      </c>
      <c r="BF54" s="1" t="s">
        <v>89</v>
      </c>
      <c r="BG54" s="1" t="s">
        <v>53</v>
      </c>
      <c r="BH54" s="1" t="s">
        <v>54</v>
      </c>
      <c r="BI54" s="1" t="s">
        <v>49</v>
      </c>
      <c r="BJ54" s="1" t="s">
        <v>110</v>
      </c>
    </row>
    <row r="55" spans="2:62" x14ac:dyDescent="0.3">
      <c r="B55" s="76">
        <f t="shared" si="4"/>
        <v>51</v>
      </c>
      <c r="C55" s="76" t="str">
        <f t="shared" si="11"/>
        <v>NRT</v>
      </c>
      <c r="D55" s="2" t="str">
        <f t="shared" si="12"/>
        <v>2025-09-30</v>
      </c>
      <c r="E55" s="2" t="str">
        <f t="shared" si="13"/>
        <v>82020038211</v>
      </c>
      <c r="F55" s="2" t="str">
        <f t="shared" si="14"/>
        <v>PJP250153084</v>
      </c>
      <c r="G55" s="2" t="str">
        <f t="shared" si="15"/>
        <v>구재진</v>
      </c>
      <c r="H55" s="2" t="str">
        <f t="shared" si="16"/>
        <v>일반(목록배제,Normal-Manifest Exception)</v>
      </c>
      <c r="I55" s="2">
        <f t="shared" si="17"/>
        <v>10.83</v>
      </c>
      <c r="J55" s="76" t="str">
        <f t="shared" si="18"/>
        <v>PAVILION CORPRATION 2</v>
      </c>
      <c r="K55" s="2">
        <f t="shared" si="19"/>
        <v>1</v>
      </c>
      <c r="L55" s="17">
        <f t="shared" si="20"/>
        <v>1.7</v>
      </c>
      <c r="M55" s="17">
        <f t="shared" si="21"/>
        <v>2.1</v>
      </c>
      <c r="N55" s="17">
        <f t="shared" si="22"/>
        <v>2.1</v>
      </c>
      <c r="O55" s="17">
        <f t="shared" si="23"/>
        <v>2.5</v>
      </c>
      <c r="P55" s="73">
        <f t="shared" si="24"/>
        <v>1310</v>
      </c>
      <c r="Q55" s="9">
        <f>VLOOKUP(H55,MAPPING!$B$3:$D$10,3,0)</f>
        <v>0</v>
      </c>
      <c r="R55" s="19">
        <f t="shared" si="25"/>
        <v>0</v>
      </c>
      <c r="S55" s="9">
        <v>0</v>
      </c>
      <c r="T55" s="9">
        <f>(IF(VLOOKUP(VLOOKUP(AP55,MAPPING!$B$12:$D$17,2,1),MAPPING!$C$12:$E$17,2,0)=7000,0,VLOOKUP(VLOOKUP(AP55,MAPPING!$B$12:$D$17,2,1),MAPPING!$C$12:$E$17,2,0)))</f>
        <v>0</v>
      </c>
      <c r="U55" s="9">
        <f>(K55*VLOOKUP(N55/K55,MAPPING!$B$19:$C$26,2,10))</f>
        <v>550</v>
      </c>
      <c r="V55" s="9">
        <f t="shared" si="26"/>
        <v>0</v>
      </c>
      <c r="W55" s="9">
        <f t="shared" si="27"/>
        <v>0</v>
      </c>
      <c r="X55" s="9">
        <f t="shared" si="28"/>
        <v>550</v>
      </c>
      <c r="Y55" s="74">
        <f t="shared" si="29"/>
        <v>57.89473684210526</v>
      </c>
      <c r="Z55" s="99">
        <f t="shared" si="30"/>
        <v>58</v>
      </c>
      <c r="AA55" s="99">
        <f t="shared" si="31"/>
        <v>1368</v>
      </c>
      <c r="AC55" s="1" t="s">
        <v>362</v>
      </c>
      <c r="AD55" s="1" t="s">
        <v>88</v>
      </c>
      <c r="AE55" s="1" t="s">
        <v>363</v>
      </c>
      <c r="AF55" s="1" t="s">
        <v>374</v>
      </c>
      <c r="AG55" s="1" t="s">
        <v>125</v>
      </c>
      <c r="AH55" s="1" t="s">
        <v>126</v>
      </c>
      <c r="AI55" s="1" t="s">
        <v>133</v>
      </c>
      <c r="AJ55" s="1" t="s">
        <v>49</v>
      </c>
      <c r="AK55" s="6">
        <v>1</v>
      </c>
      <c r="AL55" s="7">
        <v>1.7</v>
      </c>
      <c r="AM55" s="7">
        <v>2.1</v>
      </c>
      <c r="AN55" s="7">
        <v>2.1</v>
      </c>
      <c r="AO55" s="1" t="s">
        <v>56</v>
      </c>
      <c r="AP55" s="7">
        <v>10.83</v>
      </c>
      <c r="AQ55" s="1" t="s">
        <v>49</v>
      </c>
      <c r="AR55" s="1" t="s">
        <v>49</v>
      </c>
      <c r="AS55" s="1" t="s">
        <v>49</v>
      </c>
      <c r="AT55" s="1" t="s">
        <v>49</v>
      </c>
      <c r="AU55" s="1" t="s">
        <v>49</v>
      </c>
      <c r="AV55" s="1" t="s">
        <v>112</v>
      </c>
      <c r="AW55" s="1" t="s">
        <v>113</v>
      </c>
      <c r="AX55" s="1" t="s">
        <v>106</v>
      </c>
      <c r="AY55" s="1" t="s">
        <v>49</v>
      </c>
      <c r="AZ55" s="1" t="s">
        <v>52</v>
      </c>
      <c r="BA55" s="1" t="s">
        <v>375</v>
      </c>
      <c r="BB55" s="1" t="s">
        <v>49</v>
      </c>
      <c r="BC55" s="1" t="s">
        <v>376</v>
      </c>
      <c r="BD55" s="1" t="s">
        <v>132</v>
      </c>
      <c r="BE55" s="1" t="s">
        <v>49</v>
      </c>
      <c r="BF55" s="1" t="s">
        <v>89</v>
      </c>
      <c r="BG55" s="1" t="s">
        <v>53</v>
      </c>
      <c r="BH55" s="1" t="s">
        <v>54</v>
      </c>
      <c r="BI55" s="1" t="s">
        <v>49</v>
      </c>
      <c r="BJ55" s="1" t="s">
        <v>110</v>
      </c>
    </row>
    <row r="56" spans="2:62" x14ac:dyDescent="0.3">
      <c r="B56" s="76">
        <f t="shared" si="4"/>
        <v>52</v>
      </c>
      <c r="C56" s="76" t="str">
        <f t="shared" si="11"/>
        <v>NRT</v>
      </c>
      <c r="D56" s="2" t="str">
        <f t="shared" si="12"/>
        <v>2025-09-30</v>
      </c>
      <c r="E56" s="2" t="str">
        <f t="shared" si="13"/>
        <v>82020038211</v>
      </c>
      <c r="F56" s="2" t="str">
        <f t="shared" si="14"/>
        <v>PJP250153004</v>
      </c>
      <c r="G56" s="2" t="str">
        <f t="shared" si="15"/>
        <v>박성국</v>
      </c>
      <c r="H56" s="2" t="str">
        <f t="shared" si="16"/>
        <v>일반(목록배제,Normal-Manifest Exception)</v>
      </c>
      <c r="I56" s="2">
        <f t="shared" si="17"/>
        <v>143.53149999999999</v>
      </c>
      <c r="J56" s="76" t="str">
        <f t="shared" si="18"/>
        <v>PAVILION CORPRATION 2</v>
      </c>
      <c r="K56" s="2">
        <f t="shared" si="19"/>
        <v>1</v>
      </c>
      <c r="L56" s="17">
        <f t="shared" si="20"/>
        <v>1.65</v>
      </c>
      <c r="M56" s="17">
        <f t="shared" si="21"/>
        <v>2.1</v>
      </c>
      <c r="N56" s="17">
        <f t="shared" si="22"/>
        <v>2.1</v>
      </c>
      <c r="O56" s="17">
        <f t="shared" si="23"/>
        <v>2.5</v>
      </c>
      <c r="P56" s="73">
        <f t="shared" si="24"/>
        <v>1310</v>
      </c>
      <c r="Q56" s="9">
        <f>VLOOKUP(H56,MAPPING!$B$3:$D$10,3,0)</f>
        <v>0</v>
      </c>
      <c r="R56" s="19">
        <f t="shared" si="25"/>
        <v>0</v>
      </c>
      <c r="S56" s="9">
        <v>0</v>
      </c>
      <c r="T56" s="9">
        <f>(IF(VLOOKUP(VLOOKUP(AP56,MAPPING!$B$12:$D$17,2,1),MAPPING!$C$12:$E$17,2,0)=7000,0,VLOOKUP(VLOOKUP(AP56,MAPPING!$B$12:$D$17,2,1),MAPPING!$C$12:$E$17,2,0)))</f>
        <v>0</v>
      </c>
      <c r="U56" s="9">
        <f>(K56*VLOOKUP(N56/K56,MAPPING!$B$19:$C$26,2,10))</f>
        <v>550</v>
      </c>
      <c r="V56" s="9">
        <f t="shared" si="26"/>
        <v>0</v>
      </c>
      <c r="W56" s="9">
        <f t="shared" si="27"/>
        <v>0</v>
      </c>
      <c r="X56" s="9">
        <f t="shared" si="28"/>
        <v>550</v>
      </c>
      <c r="Y56" s="74">
        <f t="shared" si="29"/>
        <v>57.89473684210526</v>
      </c>
      <c r="Z56" s="99">
        <f t="shared" si="30"/>
        <v>58</v>
      </c>
      <c r="AA56" s="99">
        <f t="shared" si="31"/>
        <v>1368</v>
      </c>
      <c r="AC56" s="1" t="s">
        <v>362</v>
      </c>
      <c r="AD56" s="1" t="s">
        <v>88</v>
      </c>
      <c r="AE56" s="1" t="s">
        <v>363</v>
      </c>
      <c r="AF56" s="1" t="s">
        <v>377</v>
      </c>
      <c r="AG56" s="1" t="s">
        <v>378</v>
      </c>
      <c r="AH56" s="1" t="s">
        <v>379</v>
      </c>
      <c r="AI56" s="1" t="s">
        <v>380</v>
      </c>
      <c r="AJ56" s="1" t="s">
        <v>49</v>
      </c>
      <c r="AK56" s="6">
        <v>1</v>
      </c>
      <c r="AL56" s="7">
        <v>1.65</v>
      </c>
      <c r="AM56" s="7">
        <v>2.1</v>
      </c>
      <c r="AN56" s="7">
        <v>2.1</v>
      </c>
      <c r="AO56" s="1" t="s">
        <v>56</v>
      </c>
      <c r="AP56" s="7">
        <v>143.53149999999999</v>
      </c>
      <c r="AQ56" s="1" t="s">
        <v>49</v>
      </c>
      <c r="AR56" s="1" t="s">
        <v>49</v>
      </c>
      <c r="AS56" s="1" t="s">
        <v>49</v>
      </c>
      <c r="AT56" s="1" t="s">
        <v>49</v>
      </c>
      <c r="AU56" s="1" t="s">
        <v>49</v>
      </c>
      <c r="AV56" s="1" t="s">
        <v>112</v>
      </c>
      <c r="AW56" s="1" t="s">
        <v>113</v>
      </c>
      <c r="AX56" s="1" t="s">
        <v>106</v>
      </c>
      <c r="AY56" s="1" t="s">
        <v>49</v>
      </c>
      <c r="AZ56" s="1" t="s">
        <v>52</v>
      </c>
      <c r="BA56" s="1" t="s">
        <v>381</v>
      </c>
      <c r="BB56" s="1" t="s">
        <v>49</v>
      </c>
      <c r="BC56" s="1" t="s">
        <v>382</v>
      </c>
      <c r="BD56" s="1" t="s">
        <v>132</v>
      </c>
      <c r="BE56" s="1" t="s">
        <v>49</v>
      </c>
      <c r="BF56" s="1" t="s">
        <v>89</v>
      </c>
      <c r="BG56" s="1" t="s">
        <v>53</v>
      </c>
      <c r="BH56" s="1" t="s">
        <v>54</v>
      </c>
      <c r="BI56" s="1" t="s">
        <v>49</v>
      </c>
      <c r="BJ56" s="1" t="s">
        <v>110</v>
      </c>
    </row>
    <row r="57" spans="2:62" x14ac:dyDescent="0.3">
      <c r="B57" s="76"/>
      <c r="C57" s="76"/>
      <c r="D57" s="2"/>
      <c r="E57" s="2"/>
      <c r="F57" s="2"/>
      <c r="G57" s="2"/>
      <c r="H57" s="2"/>
      <c r="I57" s="2"/>
      <c r="J57" s="76"/>
      <c r="K57" s="2"/>
      <c r="L57" s="17"/>
      <c r="M57" s="17"/>
      <c r="N57" s="17"/>
      <c r="O57" s="17"/>
      <c r="P57" s="73"/>
      <c r="Q57" s="9"/>
      <c r="R57" s="19"/>
      <c r="S57" s="9"/>
      <c r="T57" s="9"/>
      <c r="U57" s="9"/>
      <c r="V57" s="9"/>
      <c r="W57" s="9"/>
      <c r="X57" s="9"/>
      <c r="Y57" s="74"/>
      <c r="Z57" s="99"/>
      <c r="AA57" s="99"/>
      <c r="AC57" s="1"/>
      <c r="AD57" s="1"/>
      <c r="AE57" s="1"/>
      <c r="AF57" s="1"/>
      <c r="AG57" s="1"/>
      <c r="AH57" s="1"/>
      <c r="AI57" s="1"/>
      <c r="AJ57" s="1"/>
      <c r="AK57" s="6"/>
      <c r="AL57" s="7"/>
      <c r="AM57" s="7"/>
      <c r="AN57" s="7"/>
      <c r="AO57" s="1"/>
      <c r="AP57" s="7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2:62" x14ac:dyDescent="0.3">
      <c r="B58" s="76"/>
      <c r="C58" s="76"/>
      <c r="D58" s="2"/>
      <c r="E58" s="2"/>
      <c r="F58" s="2"/>
      <c r="G58" s="2"/>
      <c r="H58" s="2"/>
      <c r="I58" s="2"/>
      <c r="J58" s="76"/>
      <c r="K58" s="2"/>
      <c r="L58" s="17"/>
      <c r="M58" s="17"/>
      <c r="N58" s="17"/>
      <c r="O58" s="17"/>
      <c r="P58" s="73"/>
      <c r="Q58" s="9"/>
      <c r="R58" s="19"/>
      <c r="S58" s="9"/>
      <c r="T58" s="9"/>
      <c r="U58" s="9"/>
      <c r="V58" s="9"/>
      <c r="W58" s="9"/>
      <c r="X58" s="9"/>
      <c r="Y58" s="74"/>
      <c r="Z58" s="99"/>
      <c r="AA58" s="99"/>
      <c r="AC58" s="1"/>
      <c r="AD58" s="1"/>
      <c r="AE58" s="1"/>
      <c r="AF58" s="1"/>
      <c r="AG58" s="1"/>
      <c r="AH58" s="1"/>
      <c r="AI58" s="1"/>
      <c r="AJ58" s="1"/>
      <c r="AK58" s="6"/>
      <c r="AL58" s="7"/>
      <c r="AM58" s="7"/>
      <c r="AN58" s="7"/>
      <c r="AO58" s="1"/>
      <c r="AP58" s="7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2:62" x14ac:dyDescent="0.3">
      <c r="B59" s="76"/>
      <c r="C59" s="76"/>
      <c r="D59" s="2"/>
      <c r="E59" s="2"/>
      <c r="F59" s="2"/>
      <c r="G59" s="2"/>
      <c r="H59" s="2"/>
      <c r="I59" s="2"/>
      <c r="J59" s="76"/>
      <c r="K59" s="2"/>
      <c r="L59" s="17"/>
      <c r="M59" s="17"/>
      <c r="N59" s="17"/>
      <c r="O59" s="17"/>
      <c r="P59" s="73"/>
      <c r="Q59" s="9"/>
      <c r="R59" s="19"/>
      <c r="S59" s="9"/>
      <c r="T59" s="9"/>
      <c r="U59" s="9"/>
      <c r="V59" s="9"/>
      <c r="W59" s="9"/>
      <c r="X59" s="9"/>
      <c r="Y59" s="74"/>
      <c r="Z59" s="99"/>
      <c r="AA59" s="99"/>
      <c r="AC59" s="1"/>
      <c r="AD59" s="1"/>
      <c r="AE59" s="1"/>
      <c r="AF59" s="1"/>
      <c r="AG59" s="1"/>
      <c r="AH59" s="1"/>
      <c r="AI59" s="1"/>
      <c r="AJ59" s="1"/>
      <c r="AK59" s="6"/>
      <c r="AL59" s="7"/>
      <c r="AM59" s="7"/>
      <c r="AN59" s="7"/>
      <c r="AO59" s="1"/>
      <c r="AP59" s="7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2:62" x14ac:dyDescent="0.3">
      <c r="B60" s="76"/>
      <c r="C60" s="76"/>
      <c r="D60" s="2"/>
      <c r="E60" s="2"/>
      <c r="F60" s="2"/>
      <c r="G60" s="2"/>
      <c r="H60" s="2"/>
      <c r="I60" s="2"/>
      <c r="J60" s="76"/>
      <c r="K60" s="2"/>
      <c r="L60" s="17"/>
      <c r="M60" s="17"/>
      <c r="N60" s="17"/>
      <c r="O60" s="17"/>
      <c r="P60" s="73"/>
      <c r="Q60" s="9"/>
      <c r="R60" s="19"/>
      <c r="S60" s="9"/>
      <c r="T60" s="9"/>
      <c r="U60" s="9"/>
      <c r="V60" s="9"/>
      <c r="W60" s="9"/>
      <c r="X60" s="9"/>
      <c r="Y60" s="74"/>
      <c r="Z60" s="99"/>
      <c r="AA60" s="99"/>
      <c r="AC60" s="1"/>
      <c r="AD60" s="1"/>
      <c r="AE60" s="1"/>
      <c r="AF60" s="1"/>
      <c r="AG60" s="1"/>
      <c r="AH60" s="1"/>
      <c r="AI60" s="1"/>
      <c r="AJ60" s="1"/>
      <c r="AK60" s="6"/>
      <c r="AL60" s="7"/>
      <c r="AM60" s="7"/>
      <c r="AN60" s="7"/>
      <c r="AO60" s="1"/>
      <c r="AP60" s="7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2:62" x14ac:dyDescent="0.3">
      <c r="B61" s="76"/>
      <c r="C61" s="76"/>
      <c r="D61" s="2"/>
      <c r="E61" s="2"/>
      <c r="F61" s="2"/>
      <c r="G61" s="2"/>
      <c r="H61" s="2"/>
      <c r="I61" s="2"/>
      <c r="J61" s="76"/>
      <c r="K61" s="2"/>
      <c r="L61" s="17"/>
      <c r="M61" s="17"/>
      <c r="N61" s="17"/>
      <c r="O61" s="17"/>
      <c r="P61" s="73"/>
      <c r="Q61" s="9"/>
      <c r="R61" s="19"/>
      <c r="S61" s="9"/>
      <c r="T61" s="9"/>
      <c r="U61" s="9"/>
      <c r="V61" s="9"/>
      <c r="W61" s="9"/>
      <c r="X61" s="9"/>
      <c r="Y61" s="74"/>
      <c r="Z61" s="99"/>
      <c r="AA61" s="99"/>
      <c r="AC61" s="1"/>
      <c r="AD61" s="1"/>
      <c r="AE61" s="1"/>
      <c r="AF61" s="1"/>
      <c r="AG61" s="1"/>
      <c r="AH61" s="1"/>
      <c r="AI61" s="1"/>
      <c r="AJ61" s="1"/>
      <c r="AK61" s="6"/>
      <c r="AL61" s="7"/>
      <c r="AM61" s="7"/>
      <c r="AN61" s="7"/>
      <c r="AO61" s="1"/>
      <c r="AP61" s="7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2:62" x14ac:dyDescent="0.3">
      <c r="B62" s="76"/>
      <c r="C62" s="76"/>
      <c r="D62" s="2"/>
      <c r="E62" s="2"/>
      <c r="F62" s="2"/>
      <c r="G62" s="2"/>
      <c r="H62" s="2"/>
      <c r="I62" s="2"/>
      <c r="J62" s="76"/>
      <c r="K62" s="2"/>
      <c r="L62" s="17"/>
      <c r="M62" s="17"/>
      <c r="N62" s="17"/>
      <c r="O62" s="17"/>
      <c r="P62" s="73"/>
      <c r="Q62" s="9"/>
      <c r="R62" s="19"/>
      <c r="S62" s="9"/>
      <c r="T62" s="9"/>
      <c r="U62" s="9"/>
      <c r="V62" s="9"/>
      <c r="W62" s="9"/>
      <c r="X62" s="9"/>
      <c r="Y62" s="74"/>
      <c r="Z62" s="99"/>
      <c r="AA62" s="99"/>
      <c r="AC62" s="1"/>
      <c r="AD62" s="1"/>
      <c r="AE62" s="1"/>
      <c r="AF62" s="1"/>
      <c r="AG62" s="1"/>
      <c r="AH62" s="1"/>
      <c r="AI62" s="1"/>
      <c r="AJ62" s="1"/>
      <c r="AK62" s="6"/>
      <c r="AL62" s="7"/>
      <c r="AM62" s="7"/>
      <c r="AN62" s="7"/>
      <c r="AO62" s="1"/>
      <c r="AP62" s="7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2:62" x14ac:dyDescent="0.3">
      <c r="B63" s="76"/>
      <c r="C63" s="76"/>
      <c r="D63" s="2"/>
      <c r="E63" s="2"/>
      <c r="F63" s="2"/>
      <c r="G63" s="2"/>
      <c r="H63" s="2"/>
      <c r="I63" s="2"/>
      <c r="J63" s="76"/>
      <c r="K63" s="2"/>
      <c r="L63" s="17"/>
      <c r="M63" s="17"/>
      <c r="N63" s="17"/>
      <c r="O63" s="17"/>
      <c r="P63" s="73"/>
      <c r="Q63" s="9"/>
      <c r="R63" s="19"/>
      <c r="S63" s="9"/>
      <c r="T63" s="9"/>
      <c r="U63" s="9"/>
      <c r="V63" s="9"/>
      <c r="W63" s="9"/>
      <c r="X63" s="9"/>
      <c r="Y63" s="74"/>
      <c r="Z63" s="99"/>
      <c r="AA63" s="99"/>
      <c r="AC63" s="1"/>
      <c r="AD63" s="1"/>
      <c r="AE63" s="1"/>
      <c r="AF63" s="1"/>
      <c r="AG63" s="1"/>
      <c r="AH63" s="1"/>
      <c r="AI63" s="1"/>
      <c r="AJ63" s="1"/>
      <c r="AK63" s="6"/>
      <c r="AL63" s="7"/>
      <c r="AM63" s="7"/>
      <c r="AN63" s="7"/>
      <c r="AO63" s="1"/>
      <c r="AP63" s="7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2:62" x14ac:dyDescent="0.3">
      <c r="B64" s="76"/>
      <c r="C64" s="76"/>
      <c r="D64" s="2"/>
      <c r="E64" s="2"/>
      <c r="F64" s="2"/>
      <c r="G64" s="2"/>
      <c r="H64" s="2"/>
      <c r="I64" s="2"/>
      <c r="J64" s="76"/>
      <c r="K64" s="2"/>
      <c r="L64" s="17"/>
      <c r="M64" s="17"/>
      <c r="N64" s="17"/>
      <c r="O64" s="17"/>
      <c r="P64" s="73"/>
      <c r="Q64" s="9"/>
      <c r="R64" s="19"/>
      <c r="S64" s="9"/>
      <c r="T64" s="9"/>
      <c r="U64" s="9"/>
      <c r="V64" s="9"/>
      <c r="W64" s="9"/>
      <c r="X64" s="9"/>
      <c r="Y64" s="74"/>
      <c r="Z64" s="99"/>
      <c r="AA64" s="99"/>
      <c r="AC64" s="1"/>
      <c r="AD64" s="1"/>
      <c r="AE64" s="1"/>
      <c r="AF64" s="1"/>
      <c r="AG64" s="1"/>
      <c r="AH64" s="1"/>
      <c r="AI64" s="1"/>
      <c r="AJ64" s="1"/>
      <c r="AK64" s="6"/>
      <c r="AL64" s="7"/>
      <c r="AM64" s="7"/>
      <c r="AN64" s="7"/>
      <c r="AO64" s="1"/>
      <c r="AP64" s="7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2:62" x14ac:dyDescent="0.3">
      <c r="B65" s="76"/>
      <c r="C65" s="76"/>
      <c r="D65" s="2"/>
      <c r="E65" s="2"/>
      <c r="F65" s="2"/>
      <c r="G65" s="2"/>
      <c r="H65" s="2"/>
      <c r="I65" s="2"/>
      <c r="J65" s="76"/>
      <c r="K65" s="2"/>
      <c r="L65" s="17"/>
      <c r="M65" s="17"/>
      <c r="N65" s="17"/>
      <c r="O65" s="17"/>
      <c r="P65" s="73"/>
      <c r="Q65" s="9"/>
      <c r="R65" s="19"/>
      <c r="S65" s="9"/>
      <c r="T65" s="9"/>
      <c r="U65" s="9"/>
      <c r="V65" s="9"/>
      <c r="W65" s="9"/>
      <c r="X65" s="9"/>
      <c r="Y65" s="74"/>
      <c r="Z65" s="99"/>
      <c r="AA65" s="99"/>
      <c r="AC65" s="1"/>
      <c r="AD65" s="1"/>
      <c r="AE65" s="1"/>
      <c r="AF65" s="1"/>
      <c r="AG65" s="1"/>
      <c r="AH65" s="1"/>
      <c r="AI65" s="1"/>
      <c r="AJ65" s="1"/>
      <c r="AK65" s="6"/>
      <c r="AL65" s="7"/>
      <c r="AM65" s="7"/>
      <c r="AN65" s="7"/>
      <c r="AO65" s="1"/>
      <c r="AP65" s="7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2:62" x14ac:dyDescent="0.3">
      <c r="B66" s="76"/>
      <c r="C66" s="76"/>
      <c r="D66" s="2"/>
      <c r="E66" s="2"/>
      <c r="F66" s="2"/>
      <c r="G66" s="2"/>
      <c r="H66" s="2"/>
      <c r="I66" s="2"/>
      <c r="J66" s="76"/>
      <c r="K66" s="2"/>
      <c r="L66" s="17"/>
      <c r="M66" s="17"/>
      <c r="N66" s="17"/>
      <c r="O66" s="17"/>
      <c r="P66" s="73"/>
      <c r="Q66" s="9"/>
      <c r="R66" s="19"/>
      <c r="S66" s="9"/>
      <c r="T66" s="9"/>
      <c r="U66" s="9"/>
      <c r="V66" s="9"/>
      <c r="W66" s="9"/>
      <c r="X66" s="9"/>
      <c r="Y66" s="74"/>
      <c r="Z66" s="99"/>
      <c r="AA66" s="99"/>
      <c r="AC66" s="1"/>
      <c r="AD66" s="1"/>
      <c r="AE66" s="1"/>
      <c r="AF66" s="1"/>
      <c r="AG66" s="1"/>
      <c r="AH66" s="1"/>
      <c r="AI66" s="1"/>
      <c r="AJ66" s="1"/>
      <c r="AK66" s="6"/>
      <c r="AL66" s="7"/>
      <c r="AM66" s="7"/>
      <c r="AN66" s="7"/>
      <c r="AO66" s="1"/>
      <c r="AP66" s="7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2:62" x14ac:dyDescent="0.3">
      <c r="B67" s="76"/>
      <c r="C67" s="76"/>
      <c r="D67" s="2"/>
      <c r="E67" s="2"/>
      <c r="F67" s="2"/>
      <c r="G67" s="2"/>
      <c r="H67" s="2"/>
      <c r="I67" s="2"/>
      <c r="J67" s="76"/>
      <c r="K67" s="2"/>
      <c r="L67" s="17"/>
      <c r="M67" s="17"/>
      <c r="N67" s="17"/>
      <c r="O67" s="17"/>
      <c r="P67" s="73"/>
      <c r="Q67" s="9"/>
      <c r="R67" s="19"/>
      <c r="S67" s="9"/>
      <c r="T67" s="9"/>
      <c r="U67" s="9"/>
      <c r="V67" s="9"/>
      <c r="W67" s="9"/>
      <c r="X67" s="9"/>
      <c r="Y67" s="74"/>
      <c r="Z67" s="99"/>
      <c r="AA67" s="99"/>
      <c r="AC67" s="1"/>
      <c r="AD67" s="1"/>
      <c r="AE67" s="1"/>
      <c r="AF67" s="1"/>
      <c r="AG67" s="1"/>
      <c r="AH67" s="1"/>
      <c r="AI67" s="1"/>
      <c r="AJ67" s="1"/>
      <c r="AK67" s="6"/>
      <c r="AL67" s="7"/>
      <c r="AM67" s="7"/>
      <c r="AN67" s="7"/>
      <c r="AO67" s="1"/>
      <c r="AP67" s="7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2:62" x14ac:dyDescent="0.3">
      <c r="B68" s="76"/>
      <c r="C68" s="76"/>
      <c r="D68" s="2"/>
      <c r="E68" s="2"/>
      <c r="F68" s="2"/>
      <c r="G68" s="2"/>
      <c r="H68" s="2"/>
      <c r="I68" s="2"/>
      <c r="J68" s="76"/>
      <c r="K68" s="2"/>
      <c r="L68" s="17"/>
      <c r="M68" s="17"/>
      <c r="N68" s="17"/>
      <c r="O68" s="17"/>
      <c r="P68" s="73"/>
      <c r="Q68" s="9"/>
      <c r="R68" s="19"/>
      <c r="S68" s="9"/>
      <c r="T68" s="9"/>
      <c r="U68" s="9"/>
      <c r="V68" s="9"/>
      <c r="W68" s="9"/>
      <c r="X68" s="9"/>
      <c r="Y68" s="74"/>
      <c r="Z68" s="99"/>
      <c r="AA68" s="99"/>
      <c r="AC68" s="1"/>
      <c r="AD68" s="1"/>
      <c r="AE68" s="1"/>
      <c r="AF68" s="1"/>
      <c r="AG68" s="1"/>
      <c r="AH68" s="1"/>
      <c r="AI68" s="1"/>
      <c r="AJ68" s="1"/>
      <c r="AK68" s="6"/>
      <c r="AL68" s="7"/>
      <c r="AM68" s="7"/>
      <c r="AN68" s="7"/>
      <c r="AO68" s="1"/>
      <c r="AP68" s="7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2:62" x14ac:dyDescent="0.3">
      <c r="B69" s="76"/>
      <c r="C69" s="76"/>
      <c r="D69" s="2"/>
      <c r="E69" s="2"/>
      <c r="F69" s="2"/>
      <c r="G69" s="2"/>
      <c r="H69" s="2"/>
      <c r="I69" s="2"/>
      <c r="J69" s="76"/>
      <c r="K69" s="2"/>
      <c r="L69" s="17"/>
      <c r="M69" s="17"/>
      <c r="N69" s="17"/>
      <c r="O69" s="17"/>
      <c r="P69" s="73"/>
      <c r="Q69" s="9"/>
      <c r="R69" s="19"/>
      <c r="S69" s="9"/>
      <c r="T69" s="9"/>
      <c r="U69" s="9"/>
      <c r="V69" s="9"/>
      <c r="W69" s="9"/>
      <c r="X69" s="9"/>
      <c r="Y69" s="74"/>
      <c r="Z69" s="99"/>
      <c r="AA69" s="99"/>
      <c r="AC69" s="1"/>
      <c r="AD69" s="1"/>
      <c r="AE69" s="1"/>
      <c r="AF69" s="1"/>
      <c r="AG69" s="1"/>
      <c r="AH69" s="1"/>
      <c r="AI69" s="1"/>
      <c r="AJ69" s="1"/>
      <c r="AK69" s="6"/>
      <c r="AL69" s="7"/>
      <c r="AM69" s="7"/>
      <c r="AN69" s="7"/>
      <c r="AO69" s="1"/>
      <c r="AP69" s="7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2:62" x14ac:dyDescent="0.3">
      <c r="B70" s="76"/>
      <c r="C70" s="76"/>
      <c r="D70" s="2"/>
      <c r="E70" s="2"/>
      <c r="F70" s="2"/>
      <c r="G70" s="2"/>
      <c r="H70" s="2"/>
      <c r="I70" s="2"/>
      <c r="J70" s="76"/>
      <c r="K70" s="2"/>
      <c r="L70" s="17"/>
      <c r="M70" s="17"/>
      <c r="N70" s="17"/>
      <c r="O70" s="17"/>
      <c r="P70" s="73"/>
      <c r="Q70" s="9"/>
      <c r="R70" s="19"/>
      <c r="S70" s="9"/>
      <c r="T70" s="9"/>
      <c r="U70" s="9"/>
      <c r="V70" s="9"/>
      <c r="W70" s="9"/>
      <c r="X70" s="9"/>
      <c r="Y70" s="74"/>
      <c r="Z70" s="99"/>
      <c r="AA70" s="99"/>
      <c r="AC70" s="1"/>
      <c r="AD70" s="1"/>
      <c r="AE70" s="1"/>
      <c r="AF70" s="1"/>
      <c r="AG70" s="1"/>
      <c r="AH70" s="1"/>
      <c r="AI70" s="1"/>
      <c r="AJ70" s="1"/>
      <c r="AK70" s="6"/>
      <c r="AL70" s="7"/>
      <c r="AM70" s="7"/>
      <c r="AN70" s="7"/>
      <c r="AO70" s="1"/>
      <c r="AP70" s="7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2:62" x14ac:dyDescent="0.3">
      <c r="B71" s="76"/>
      <c r="C71" s="76"/>
      <c r="D71" s="2"/>
      <c r="E71" s="2"/>
      <c r="F71" s="2"/>
      <c r="G71" s="2"/>
      <c r="H71" s="2"/>
      <c r="I71" s="2"/>
      <c r="J71" s="76"/>
      <c r="K71" s="2"/>
      <c r="L71" s="17"/>
      <c r="M71" s="17"/>
      <c r="N71" s="17"/>
      <c r="O71" s="17"/>
      <c r="P71" s="73"/>
      <c r="Q71" s="9"/>
      <c r="R71" s="19"/>
      <c r="S71" s="9"/>
      <c r="T71" s="9"/>
      <c r="U71" s="9"/>
      <c r="V71" s="9"/>
      <c r="W71" s="9"/>
      <c r="X71" s="9"/>
      <c r="Y71" s="74"/>
      <c r="Z71" s="99"/>
      <c r="AA71" s="99"/>
      <c r="AC71" s="1"/>
      <c r="AD71" s="1"/>
      <c r="AE71" s="1"/>
      <c r="AF71" s="1"/>
      <c r="AG71" s="1"/>
      <c r="AH71" s="1"/>
      <c r="AI71" s="1"/>
      <c r="AJ71" s="1"/>
      <c r="AK71" s="6"/>
      <c r="AL71" s="7"/>
      <c r="AM71" s="7"/>
      <c r="AN71" s="7"/>
      <c r="AO71" s="1"/>
      <c r="AP71" s="7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2:62" x14ac:dyDescent="0.3">
      <c r="B72" s="76"/>
      <c r="C72" s="76"/>
      <c r="D72" s="2"/>
      <c r="E72" s="2"/>
      <c r="F72" s="2"/>
      <c r="G72" s="2"/>
      <c r="H72" s="2"/>
      <c r="I72" s="2"/>
      <c r="J72" s="76"/>
      <c r="K72" s="2"/>
      <c r="L72" s="17"/>
      <c r="M72" s="17"/>
      <c r="N72" s="17"/>
      <c r="O72" s="17"/>
      <c r="P72" s="73"/>
      <c r="Q72" s="9"/>
      <c r="R72" s="19"/>
      <c r="S72" s="9"/>
      <c r="T72" s="9"/>
      <c r="U72" s="9"/>
      <c r="V72" s="9"/>
      <c r="W72" s="9"/>
      <c r="X72" s="9"/>
      <c r="Y72" s="74"/>
      <c r="Z72" s="99"/>
      <c r="AA72" s="99"/>
      <c r="AC72" s="1"/>
      <c r="AD72" s="1"/>
      <c r="AE72" s="1"/>
      <c r="AF72" s="1"/>
      <c r="AG72" s="1"/>
      <c r="AH72" s="1"/>
      <c r="AI72" s="1"/>
      <c r="AJ72" s="1"/>
      <c r="AK72" s="6"/>
      <c r="AL72" s="7"/>
      <c r="AM72" s="7"/>
      <c r="AN72" s="7"/>
      <c r="AO72" s="1"/>
      <c r="AP72" s="7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2:62" x14ac:dyDescent="0.3">
      <c r="B73" s="76"/>
      <c r="C73" s="76"/>
      <c r="D73" s="2"/>
      <c r="E73" s="2"/>
      <c r="F73" s="2"/>
      <c r="G73" s="2"/>
      <c r="H73" s="2"/>
      <c r="I73" s="2"/>
      <c r="J73" s="76"/>
      <c r="K73" s="2"/>
      <c r="L73" s="17"/>
      <c r="M73" s="17"/>
      <c r="N73" s="17"/>
      <c r="O73" s="17"/>
      <c r="P73" s="73"/>
      <c r="Q73" s="9"/>
      <c r="R73" s="19"/>
      <c r="S73" s="9"/>
      <c r="T73" s="9"/>
      <c r="U73" s="9"/>
      <c r="V73" s="9"/>
      <c r="W73" s="9"/>
      <c r="X73" s="9"/>
      <c r="Y73" s="74"/>
      <c r="Z73" s="99"/>
      <c r="AA73" s="99"/>
      <c r="AC73" s="1"/>
      <c r="AD73" s="1"/>
      <c r="AE73" s="1"/>
      <c r="AF73" s="1"/>
      <c r="AG73" s="1"/>
      <c r="AH73" s="1"/>
      <c r="AI73" s="1"/>
      <c r="AJ73" s="1"/>
      <c r="AK73" s="6"/>
      <c r="AL73" s="7"/>
      <c r="AM73" s="7"/>
      <c r="AN73" s="7"/>
      <c r="AO73" s="1"/>
      <c r="AP73" s="7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2:62" x14ac:dyDescent="0.3">
      <c r="B74" s="76"/>
      <c r="C74" s="76"/>
      <c r="D74" s="2"/>
      <c r="E74" s="2"/>
      <c r="F74" s="2"/>
      <c r="G74" s="2"/>
      <c r="H74" s="2"/>
      <c r="I74" s="2"/>
      <c r="J74" s="76"/>
      <c r="K74" s="2"/>
      <c r="L74" s="17"/>
      <c r="M74" s="17"/>
      <c r="N74" s="17"/>
      <c r="O74" s="17"/>
      <c r="P74" s="73"/>
      <c r="Q74" s="9"/>
      <c r="R74" s="19"/>
      <c r="S74" s="9"/>
      <c r="T74" s="9"/>
      <c r="U74" s="9"/>
      <c r="V74" s="9"/>
      <c r="W74" s="9"/>
      <c r="X74" s="9"/>
      <c r="Y74" s="74"/>
      <c r="Z74" s="99"/>
      <c r="AA74" s="99"/>
      <c r="AC74" s="1"/>
      <c r="AD74" s="1"/>
      <c r="AE74" s="1"/>
      <c r="AF74" s="1"/>
      <c r="AG74" s="1"/>
      <c r="AH74" s="1"/>
      <c r="AI74" s="1"/>
      <c r="AJ74" s="1"/>
      <c r="AK74" s="6"/>
      <c r="AL74" s="7"/>
      <c r="AM74" s="7"/>
      <c r="AN74" s="7"/>
      <c r="AO74" s="1"/>
      <c r="AP74" s="7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2:62" x14ac:dyDescent="0.3">
      <c r="B75" s="76"/>
      <c r="C75" s="76"/>
      <c r="D75" s="2"/>
      <c r="E75" s="2"/>
      <c r="F75" s="2"/>
      <c r="G75" s="2"/>
      <c r="H75" s="2"/>
      <c r="I75" s="2"/>
      <c r="J75" s="76"/>
      <c r="K75" s="2"/>
      <c r="L75" s="17"/>
      <c r="M75" s="17"/>
      <c r="N75" s="17"/>
      <c r="O75" s="17"/>
      <c r="P75" s="73"/>
      <c r="Q75" s="9"/>
      <c r="R75" s="19"/>
      <c r="S75" s="9"/>
      <c r="T75" s="9"/>
      <c r="U75" s="9"/>
      <c r="V75" s="9"/>
      <c r="W75" s="9"/>
      <c r="X75" s="9"/>
      <c r="Y75" s="74"/>
      <c r="Z75" s="99"/>
      <c r="AA75" s="99"/>
      <c r="AC75" s="1"/>
      <c r="AD75" s="1"/>
      <c r="AE75" s="1"/>
      <c r="AF75" s="1"/>
      <c r="AG75" s="1"/>
      <c r="AH75" s="1"/>
      <c r="AI75" s="1"/>
      <c r="AJ75" s="1"/>
      <c r="AK75" s="6"/>
      <c r="AL75" s="7"/>
      <c r="AM75" s="7"/>
      <c r="AN75" s="7"/>
      <c r="AO75" s="1"/>
      <c r="AP75" s="7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2:62" x14ac:dyDescent="0.3">
      <c r="B76" s="76"/>
      <c r="C76" s="76"/>
      <c r="D76" s="2"/>
      <c r="E76" s="2"/>
      <c r="F76" s="2"/>
      <c r="G76" s="2"/>
      <c r="H76" s="2"/>
      <c r="I76" s="2"/>
      <c r="J76" s="76"/>
      <c r="K76" s="2"/>
      <c r="L76" s="17"/>
      <c r="M76" s="17"/>
      <c r="N76" s="17"/>
      <c r="O76" s="17"/>
      <c r="P76" s="73"/>
      <c r="Q76" s="9"/>
      <c r="R76" s="19"/>
      <c r="S76" s="9"/>
      <c r="T76" s="9"/>
      <c r="U76" s="9"/>
      <c r="V76" s="9"/>
      <c r="W76" s="9"/>
      <c r="X76" s="9"/>
      <c r="Y76" s="74"/>
      <c r="Z76" s="99"/>
      <c r="AA76" s="99"/>
      <c r="AC76" s="1"/>
      <c r="AD76" s="1"/>
      <c r="AE76" s="1"/>
      <c r="AF76" s="1"/>
      <c r="AG76" s="1"/>
      <c r="AH76" s="1"/>
      <c r="AI76" s="1"/>
      <c r="AJ76" s="1"/>
      <c r="AK76" s="6"/>
      <c r="AL76" s="7"/>
      <c r="AM76" s="7"/>
      <c r="AN76" s="7"/>
      <c r="AO76" s="1"/>
      <c r="AP76" s="7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2:62" x14ac:dyDescent="0.3">
      <c r="B77" s="76"/>
      <c r="C77" s="76"/>
      <c r="D77" s="2"/>
      <c r="E77" s="2"/>
      <c r="F77" s="2"/>
      <c r="G77" s="2"/>
      <c r="H77" s="2"/>
      <c r="I77" s="2"/>
      <c r="J77" s="76"/>
      <c r="K77" s="2"/>
      <c r="L77" s="17"/>
      <c r="M77" s="17"/>
      <c r="N77" s="17"/>
      <c r="O77" s="17"/>
      <c r="P77" s="73"/>
      <c r="Q77" s="9"/>
      <c r="R77" s="19"/>
      <c r="S77" s="9"/>
      <c r="T77" s="9"/>
      <c r="U77" s="9"/>
      <c r="V77" s="9"/>
      <c r="W77" s="9"/>
      <c r="X77" s="9"/>
      <c r="Y77" s="74"/>
      <c r="Z77" s="99"/>
      <c r="AA77" s="99"/>
      <c r="AC77" s="1"/>
      <c r="AD77" s="1"/>
      <c r="AE77" s="1"/>
      <c r="AF77" s="1"/>
      <c r="AG77" s="1"/>
      <c r="AH77" s="1"/>
      <c r="AI77" s="1"/>
      <c r="AJ77" s="1"/>
      <c r="AK77" s="6"/>
      <c r="AL77" s="7"/>
      <c r="AM77" s="7"/>
      <c r="AN77" s="7"/>
      <c r="AO77" s="1"/>
      <c r="AP77" s="7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2:62" x14ac:dyDescent="0.3">
      <c r="B78" s="76"/>
      <c r="C78" s="76"/>
      <c r="D78" s="2"/>
      <c r="E78" s="2"/>
      <c r="F78" s="2"/>
      <c r="G78" s="2"/>
      <c r="H78" s="2"/>
      <c r="I78" s="2"/>
      <c r="J78" s="76"/>
      <c r="K78" s="2"/>
      <c r="L78" s="17"/>
      <c r="M78" s="17"/>
      <c r="N78" s="17"/>
      <c r="O78" s="17"/>
      <c r="P78" s="73"/>
      <c r="Q78" s="9"/>
      <c r="R78" s="19"/>
      <c r="S78" s="9"/>
      <c r="T78" s="9"/>
      <c r="U78" s="9"/>
      <c r="V78" s="9"/>
      <c r="W78" s="9"/>
      <c r="X78" s="9"/>
      <c r="Y78" s="74"/>
      <c r="Z78" s="99"/>
      <c r="AA78" s="99"/>
      <c r="AC78" s="1"/>
      <c r="AD78" s="1"/>
      <c r="AE78" s="1"/>
      <c r="AF78" s="1"/>
      <c r="AG78" s="1"/>
      <c r="AH78" s="1"/>
      <c r="AI78" s="1"/>
      <c r="AJ78" s="1"/>
      <c r="AK78" s="6"/>
      <c r="AL78" s="7"/>
      <c r="AM78" s="7"/>
      <c r="AN78" s="7"/>
      <c r="AO78" s="1"/>
      <c r="AP78" s="7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2:62" x14ac:dyDescent="0.3">
      <c r="B79" s="76"/>
      <c r="C79" s="76"/>
      <c r="D79" s="2"/>
      <c r="E79" s="2"/>
      <c r="F79" s="2"/>
      <c r="G79" s="2"/>
      <c r="H79" s="2"/>
      <c r="I79" s="2"/>
      <c r="J79" s="76"/>
      <c r="K79" s="2"/>
      <c r="L79" s="17"/>
      <c r="M79" s="17"/>
      <c r="N79" s="17"/>
      <c r="O79" s="17"/>
      <c r="P79" s="73"/>
      <c r="Q79" s="9"/>
      <c r="R79" s="19"/>
      <c r="S79" s="9"/>
      <c r="T79" s="9"/>
      <c r="U79" s="9"/>
      <c r="V79" s="9"/>
      <c r="W79" s="9"/>
      <c r="X79" s="9"/>
      <c r="Y79" s="74"/>
      <c r="Z79" s="99"/>
      <c r="AA79" s="99"/>
      <c r="AC79" s="1"/>
      <c r="AD79" s="1"/>
      <c r="AE79" s="1"/>
      <c r="AF79" s="1"/>
      <c r="AG79" s="1"/>
      <c r="AH79" s="1"/>
      <c r="AI79" s="1"/>
      <c r="AJ79" s="1"/>
      <c r="AK79" s="6"/>
      <c r="AL79" s="7"/>
      <c r="AM79" s="7"/>
      <c r="AN79" s="7"/>
      <c r="AO79" s="1"/>
      <c r="AP79" s="7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2:62" x14ac:dyDescent="0.3">
      <c r="B80" s="76"/>
      <c r="C80" s="76"/>
      <c r="D80" s="2"/>
      <c r="E80" s="2"/>
      <c r="F80" s="2"/>
      <c r="G80" s="2"/>
      <c r="H80" s="2"/>
      <c r="I80" s="2"/>
      <c r="J80" s="76"/>
      <c r="K80" s="2"/>
      <c r="L80" s="17"/>
      <c r="M80" s="17"/>
      <c r="N80" s="17"/>
      <c r="O80" s="17"/>
      <c r="P80" s="73"/>
      <c r="Q80" s="9"/>
      <c r="R80" s="19"/>
      <c r="S80" s="9"/>
      <c r="T80" s="9"/>
      <c r="U80" s="9"/>
      <c r="V80" s="9"/>
      <c r="W80" s="9"/>
      <c r="X80" s="9"/>
      <c r="Y80" s="74"/>
      <c r="Z80" s="99"/>
      <c r="AA80" s="99"/>
      <c r="AC80" s="1"/>
      <c r="AD80" s="1"/>
      <c r="AE80" s="1"/>
      <c r="AF80" s="1"/>
      <c r="AG80" s="1"/>
      <c r="AH80" s="1"/>
      <c r="AI80" s="1"/>
      <c r="AJ80" s="1"/>
      <c r="AK80" s="6"/>
      <c r="AL80" s="7"/>
      <c r="AM80" s="7"/>
      <c r="AN80" s="7"/>
      <c r="AO80" s="1"/>
      <c r="AP80" s="7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2:62" x14ac:dyDescent="0.3">
      <c r="B81" s="76"/>
      <c r="C81" s="76"/>
      <c r="D81" s="2"/>
      <c r="E81" s="2"/>
      <c r="F81" s="2"/>
      <c r="G81" s="2"/>
      <c r="H81" s="2"/>
      <c r="I81" s="2"/>
      <c r="J81" s="76"/>
      <c r="K81" s="2"/>
      <c r="L81" s="17"/>
      <c r="M81" s="17"/>
      <c r="N81" s="17"/>
      <c r="O81" s="17"/>
      <c r="P81" s="73"/>
      <c r="Q81" s="9"/>
      <c r="R81" s="19"/>
      <c r="S81" s="9"/>
      <c r="T81" s="9"/>
      <c r="U81" s="9"/>
      <c r="V81" s="9"/>
      <c r="W81" s="9"/>
      <c r="X81" s="9"/>
      <c r="Y81" s="74"/>
      <c r="Z81" s="99"/>
      <c r="AA81" s="99"/>
      <c r="AC81" s="1"/>
      <c r="AD81" s="1"/>
      <c r="AE81" s="1"/>
      <c r="AF81" s="1"/>
      <c r="AG81" s="1"/>
      <c r="AH81" s="1"/>
      <c r="AI81" s="1"/>
      <c r="AJ81" s="1"/>
      <c r="AK81" s="6"/>
      <c r="AL81" s="7"/>
      <c r="AM81" s="7"/>
      <c r="AN81" s="7"/>
      <c r="AO81" s="1"/>
      <c r="AP81" s="7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2:62" x14ac:dyDescent="0.3">
      <c r="B82" s="76"/>
      <c r="C82" s="76"/>
      <c r="D82" s="2"/>
      <c r="E82" s="2"/>
      <c r="F82" s="2"/>
      <c r="G82" s="2"/>
      <c r="H82" s="2"/>
      <c r="I82" s="2"/>
      <c r="J82" s="76"/>
      <c r="K82" s="2"/>
      <c r="L82" s="17"/>
      <c r="M82" s="17"/>
      <c r="N82" s="17"/>
      <c r="O82" s="17"/>
      <c r="P82" s="73"/>
      <c r="Q82" s="9"/>
      <c r="R82" s="19"/>
      <c r="S82" s="9"/>
      <c r="T82" s="9"/>
      <c r="U82" s="9"/>
      <c r="V82" s="9"/>
      <c r="W82" s="9"/>
      <c r="X82" s="9"/>
      <c r="Y82" s="74"/>
      <c r="Z82" s="99"/>
      <c r="AA82" s="99"/>
      <c r="AC82" s="1"/>
      <c r="AD82" s="1"/>
      <c r="AE82" s="1"/>
      <c r="AF82" s="1"/>
      <c r="AG82" s="1"/>
      <c r="AH82" s="1"/>
      <c r="AI82" s="1"/>
      <c r="AJ82" s="1"/>
      <c r="AK82" s="6"/>
      <c r="AL82" s="7"/>
      <c r="AM82" s="7"/>
      <c r="AN82" s="7"/>
      <c r="AO82" s="1"/>
      <c r="AP82" s="7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2:62" x14ac:dyDescent="0.3">
      <c r="B83" s="76"/>
      <c r="C83" s="76"/>
      <c r="D83" s="2"/>
      <c r="E83" s="2"/>
      <c r="F83" s="2"/>
      <c r="G83" s="2"/>
      <c r="H83" s="2"/>
      <c r="I83" s="2"/>
      <c r="J83" s="76"/>
      <c r="K83" s="2"/>
      <c r="L83" s="17"/>
      <c r="M83" s="17"/>
      <c r="N83" s="17"/>
      <c r="O83" s="17"/>
      <c r="P83" s="73"/>
      <c r="Q83" s="9"/>
      <c r="R83" s="19"/>
      <c r="S83" s="9"/>
      <c r="T83" s="9"/>
      <c r="U83" s="9"/>
      <c r="V83" s="9"/>
      <c r="W83" s="9"/>
      <c r="X83" s="9"/>
      <c r="Y83" s="74"/>
      <c r="Z83" s="99"/>
      <c r="AA83" s="99"/>
      <c r="AC83" s="1"/>
      <c r="AD83" s="1"/>
      <c r="AE83" s="1"/>
      <c r="AF83" s="1"/>
      <c r="AG83" s="1"/>
      <c r="AH83" s="1"/>
      <c r="AI83" s="1"/>
      <c r="AJ83" s="1"/>
      <c r="AK83" s="6"/>
      <c r="AL83" s="7"/>
      <c r="AM83" s="7"/>
      <c r="AN83" s="7"/>
      <c r="AO83" s="1"/>
      <c r="AP83" s="7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2:62" x14ac:dyDescent="0.3">
      <c r="B84" s="76"/>
      <c r="C84" s="76"/>
      <c r="D84" s="2"/>
      <c r="E84" s="2"/>
      <c r="F84" s="2"/>
      <c r="G84" s="2"/>
      <c r="H84" s="2"/>
      <c r="I84" s="2"/>
      <c r="J84" s="76"/>
      <c r="K84" s="2"/>
      <c r="L84" s="17"/>
      <c r="M84" s="17"/>
      <c r="N84" s="17"/>
      <c r="O84" s="17"/>
      <c r="P84" s="73"/>
      <c r="Q84" s="9"/>
      <c r="R84" s="19"/>
      <c r="S84" s="9"/>
      <c r="T84" s="9"/>
      <c r="U84" s="9"/>
      <c r="V84" s="9"/>
      <c r="W84" s="9"/>
      <c r="X84" s="9"/>
      <c r="Y84" s="74"/>
      <c r="Z84" s="99"/>
      <c r="AA84" s="99"/>
      <c r="AC84" s="1"/>
      <c r="AD84" s="1"/>
      <c r="AE84" s="1"/>
      <c r="AF84" s="1"/>
      <c r="AG84" s="1"/>
      <c r="AH84" s="1"/>
      <c r="AI84" s="1"/>
      <c r="AJ84" s="1"/>
      <c r="AK84" s="6"/>
      <c r="AL84" s="7"/>
      <c r="AM84" s="7"/>
      <c r="AN84" s="7"/>
      <c r="AO84" s="1"/>
      <c r="AP84" s="7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2:62" x14ac:dyDescent="0.3">
      <c r="B85" s="76"/>
      <c r="C85" s="76"/>
      <c r="D85" s="2"/>
      <c r="E85" s="2"/>
      <c r="F85" s="2"/>
      <c r="G85" s="2"/>
      <c r="H85" s="2"/>
      <c r="I85" s="2"/>
      <c r="J85" s="76"/>
      <c r="K85" s="2"/>
      <c r="L85" s="17"/>
      <c r="M85" s="17"/>
      <c r="N85" s="17"/>
      <c r="O85" s="17"/>
      <c r="P85" s="73"/>
      <c r="Q85" s="9"/>
      <c r="R85" s="19"/>
      <c r="S85" s="9"/>
      <c r="T85" s="9"/>
      <c r="U85" s="9"/>
      <c r="V85" s="9"/>
      <c r="W85" s="9"/>
      <c r="X85" s="9"/>
      <c r="Y85" s="74"/>
      <c r="Z85" s="99"/>
      <c r="AA85" s="99"/>
      <c r="AC85" s="1"/>
      <c r="AD85" s="1"/>
      <c r="AE85" s="1"/>
      <c r="AF85" s="1"/>
      <c r="AG85" s="1"/>
      <c r="AH85" s="1"/>
      <c r="AI85" s="1"/>
      <c r="AJ85" s="1"/>
      <c r="AK85" s="6"/>
      <c r="AL85" s="7"/>
      <c r="AM85" s="7"/>
      <c r="AN85" s="7"/>
      <c r="AO85" s="1"/>
      <c r="AP85" s="7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2:62" x14ac:dyDescent="0.3">
      <c r="B86" s="76"/>
      <c r="C86" s="76"/>
      <c r="D86" s="2"/>
      <c r="E86" s="2"/>
      <c r="F86" s="2"/>
      <c r="G86" s="2"/>
      <c r="H86" s="2"/>
      <c r="I86" s="2"/>
      <c r="J86" s="76"/>
      <c r="K86" s="2"/>
      <c r="L86" s="17"/>
      <c r="M86" s="17"/>
      <c r="N86" s="17"/>
      <c r="O86" s="17"/>
      <c r="P86" s="73"/>
      <c r="Q86" s="9"/>
      <c r="R86" s="19"/>
      <c r="S86" s="9"/>
      <c r="T86" s="9"/>
      <c r="U86" s="9"/>
      <c r="V86" s="9"/>
      <c r="W86" s="9"/>
      <c r="X86" s="9"/>
      <c r="Y86" s="74"/>
      <c r="Z86" s="99"/>
      <c r="AA86" s="99"/>
      <c r="AC86" s="1"/>
      <c r="AD86" s="1"/>
      <c r="AE86" s="1"/>
      <c r="AF86" s="1"/>
      <c r="AG86" s="1"/>
      <c r="AH86" s="1"/>
      <c r="AI86" s="1"/>
      <c r="AJ86" s="1"/>
      <c r="AK86" s="6"/>
      <c r="AL86" s="7"/>
      <c r="AM86" s="7"/>
      <c r="AN86" s="7"/>
      <c r="AO86" s="1"/>
      <c r="AP86" s="7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2:62" x14ac:dyDescent="0.3">
      <c r="B87" s="76"/>
      <c r="C87" s="76"/>
      <c r="D87" s="2"/>
      <c r="E87" s="2"/>
      <c r="F87" s="2"/>
      <c r="G87" s="2"/>
      <c r="H87" s="2"/>
      <c r="I87" s="2"/>
      <c r="J87" s="76"/>
      <c r="K87" s="2"/>
      <c r="L87" s="17"/>
      <c r="M87" s="17"/>
      <c r="N87" s="17"/>
      <c r="O87" s="17"/>
      <c r="P87" s="73"/>
      <c r="Q87" s="9"/>
      <c r="R87" s="19"/>
      <c r="S87" s="9"/>
      <c r="T87" s="9"/>
      <c r="U87" s="9"/>
      <c r="V87" s="9"/>
      <c r="W87" s="9"/>
      <c r="X87" s="9"/>
      <c r="Y87" s="74"/>
      <c r="Z87" s="99"/>
      <c r="AA87" s="99"/>
      <c r="AC87" s="1"/>
      <c r="AD87" s="1"/>
      <c r="AE87" s="1"/>
      <c r="AF87" s="1"/>
      <c r="AG87" s="1"/>
      <c r="AH87" s="1"/>
      <c r="AI87" s="1"/>
      <c r="AJ87" s="1"/>
      <c r="AK87" s="6"/>
      <c r="AL87" s="7"/>
      <c r="AM87" s="7"/>
      <c r="AN87" s="7"/>
      <c r="AO87" s="1"/>
      <c r="AP87" s="7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2:62" x14ac:dyDescent="0.3">
      <c r="B88" s="76"/>
      <c r="C88" s="76"/>
      <c r="D88" s="2"/>
      <c r="E88" s="2"/>
      <c r="F88" s="2"/>
      <c r="G88" s="2"/>
      <c r="H88" s="2"/>
      <c r="I88" s="2"/>
      <c r="J88" s="76"/>
      <c r="K88" s="2"/>
      <c r="L88" s="17"/>
      <c r="M88" s="17"/>
      <c r="N88" s="17"/>
      <c r="O88" s="17"/>
      <c r="P88" s="73"/>
      <c r="Q88" s="9"/>
      <c r="R88" s="19"/>
      <c r="S88" s="9"/>
      <c r="T88" s="9"/>
      <c r="U88" s="9"/>
      <c r="V88" s="9"/>
      <c r="W88" s="9"/>
      <c r="X88" s="9"/>
      <c r="Y88" s="74"/>
      <c r="Z88" s="99"/>
      <c r="AA88" s="99"/>
      <c r="AC88" s="1"/>
      <c r="AD88" s="1"/>
      <c r="AE88" s="1"/>
      <c r="AF88" s="1"/>
      <c r="AG88" s="1"/>
      <c r="AH88" s="1"/>
      <c r="AI88" s="1"/>
      <c r="AJ88" s="1"/>
      <c r="AK88" s="6"/>
      <c r="AL88" s="7"/>
      <c r="AM88" s="7"/>
      <c r="AN88" s="7"/>
      <c r="AO88" s="1"/>
      <c r="AP88" s="7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2:62" x14ac:dyDescent="0.3">
      <c r="B89" s="76"/>
      <c r="C89" s="76"/>
      <c r="D89" s="2"/>
      <c r="E89" s="2"/>
      <c r="F89" s="2"/>
      <c r="G89" s="2"/>
      <c r="H89" s="2"/>
      <c r="I89" s="2"/>
      <c r="J89" s="76"/>
      <c r="K89" s="2"/>
      <c r="L89" s="17"/>
      <c r="M89" s="17"/>
      <c r="N89" s="17"/>
      <c r="O89" s="17"/>
      <c r="P89" s="73"/>
      <c r="Q89" s="9"/>
      <c r="R89" s="19"/>
      <c r="S89" s="9"/>
      <c r="T89" s="9"/>
      <c r="U89" s="9"/>
      <c r="V89" s="9"/>
      <c r="W89" s="9"/>
      <c r="X89" s="9"/>
      <c r="Y89" s="74"/>
      <c r="Z89" s="99"/>
      <c r="AA89" s="99"/>
      <c r="AC89" s="1"/>
      <c r="AD89" s="1"/>
      <c r="AE89" s="1"/>
      <c r="AF89" s="1"/>
      <c r="AG89" s="1"/>
      <c r="AH89" s="1"/>
      <c r="AI89" s="1"/>
      <c r="AJ89" s="1"/>
      <c r="AK89" s="6"/>
      <c r="AL89" s="7"/>
      <c r="AM89" s="7"/>
      <c r="AN89" s="7"/>
      <c r="AO89" s="1"/>
      <c r="AP89" s="7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2:62" x14ac:dyDescent="0.3">
      <c r="B90" s="76"/>
      <c r="C90" s="76"/>
      <c r="D90" s="2"/>
      <c r="E90" s="2"/>
      <c r="F90" s="2"/>
      <c r="G90" s="2"/>
      <c r="H90" s="2"/>
      <c r="I90" s="2"/>
      <c r="J90" s="76"/>
      <c r="K90" s="2"/>
      <c r="L90" s="17"/>
      <c r="M90" s="17"/>
      <c r="N90" s="17"/>
      <c r="O90" s="17"/>
      <c r="P90" s="73"/>
      <c r="Q90" s="9"/>
      <c r="R90" s="19"/>
      <c r="S90" s="9"/>
      <c r="T90" s="9"/>
      <c r="U90" s="9"/>
      <c r="V90" s="9"/>
      <c r="W90" s="9"/>
      <c r="X90" s="9"/>
      <c r="Y90" s="74"/>
      <c r="Z90" s="99"/>
      <c r="AA90" s="99"/>
      <c r="AC90" s="1"/>
      <c r="AD90" s="1"/>
      <c r="AE90" s="1"/>
      <c r="AF90" s="1"/>
      <c r="AG90" s="1"/>
      <c r="AH90" s="1"/>
      <c r="AI90" s="1"/>
      <c r="AJ90" s="1"/>
      <c r="AK90" s="6"/>
      <c r="AL90" s="7"/>
      <c r="AM90" s="7"/>
      <c r="AN90" s="7"/>
      <c r="AO90" s="1"/>
      <c r="AP90" s="7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2:62" x14ac:dyDescent="0.3">
      <c r="B91" s="76"/>
      <c r="C91" s="76"/>
      <c r="D91" s="2"/>
      <c r="E91" s="2"/>
      <c r="F91" s="2"/>
      <c r="G91" s="2"/>
      <c r="H91" s="2"/>
      <c r="I91" s="2"/>
      <c r="J91" s="76"/>
      <c r="K91" s="2"/>
      <c r="L91" s="17"/>
      <c r="M91" s="17"/>
      <c r="N91" s="17"/>
      <c r="O91" s="17"/>
      <c r="P91" s="73"/>
      <c r="Q91" s="9"/>
      <c r="R91" s="19"/>
      <c r="S91" s="9"/>
      <c r="T91" s="9"/>
      <c r="U91" s="9"/>
      <c r="V91" s="9"/>
      <c r="W91" s="9"/>
      <c r="X91" s="9"/>
      <c r="Y91" s="74"/>
      <c r="Z91" s="99"/>
      <c r="AA91" s="99"/>
      <c r="AC91" s="1"/>
      <c r="AD91" s="1"/>
      <c r="AE91" s="1"/>
      <c r="AF91" s="1"/>
      <c r="AG91" s="1"/>
      <c r="AH91" s="1"/>
      <c r="AI91" s="1"/>
      <c r="AJ91" s="1"/>
      <c r="AK91" s="6"/>
      <c r="AL91" s="7"/>
      <c r="AM91" s="7"/>
      <c r="AN91" s="7"/>
      <c r="AO91" s="1"/>
      <c r="AP91" s="7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2:62" x14ac:dyDescent="0.3">
      <c r="B92" s="76"/>
      <c r="C92" s="76"/>
      <c r="D92" s="2"/>
      <c r="E92" s="2"/>
      <c r="F92" s="2"/>
      <c r="G92" s="2"/>
      <c r="H92" s="2"/>
      <c r="I92" s="2"/>
      <c r="J92" s="76"/>
      <c r="K92" s="2"/>
      <c r="L92" s="17"/>
      <c r="M92" s="17"/>
      <c r="N92" s="17"/>
      <c r="O92" s="17"/>
      <c r="P92" s="73"/>
      <c r="Q92" s="9"/>
      <c r="R92" s="19"/>
      <c r="S92" s="9"/>
      <c r="T92" s="9"/>
      <c r="U92" s="9"/>
      <c r="V92" s="9"/>
      <c r="W92" s="9"/>
      <c r="X92" s="9"/>
      <c r="Y92" s="74"/>
      <c r="Z92" s="99"/>
      <c r="AA92" s="99"/>
      <c r="AC92" s="1"/>
      <c r="AD92" s="1"/>
      <c r="AE92" s="1"/>
      <c r="AF92" s="1"/>
      <c r="AG92" s="1"/>
      <c r="AH92" s="1"/>
      <c r="AI92" s="1"/>
      <c r="AJ92" s="1"/>
      <c r="AK92" s="6"/>
      <c r="AL92" s="7"/>
      <c r="AM92" s="7"/>
      <c r="AN92" s="7"/>
      <c r="AO92" s="1"/>
      <c r="AP92" s="7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2:62" x14ac:dyDescent="0.3">
      <c r="B93" s="76"/>
      <c r="C93" s="76"/>
      <c r="D93" s="2"/>
      <c r="E93" s="2"/>
      <c r="F93" s="2"/>
      <c r="G93" s="2"/>
      <c r="H93" s="2"/>
      <c r="I93" s="2"/>
      <c r="J93" s="76"/>
      <c r="K93" s="2"/>
      <c r="L93" s="17"/>
      <c r="M93" s="17"/>
      <c r="N93" s="17"/>
      <c r="O93" s="17"/>
      <c r="P93" s="73"/>
      <c r="Q93" s="9"/>
      <c r="R93" s="19"/>
      <c r="S93" s="9"/>
      <c r="T93" s="9"/>
      <c r="U93" s="9"/>
      <c r="V93" s="9"/>
      <c r="W93" s="9"/>
      <c r="X93" s="9"/>
      <c r="Y93" s="74"/>
      <c r="Z93" s="99"/>
      <c r="AA93" s="99"/>
      <c r="AC93" s="1"/>
      <c r="AD93" s="1"/>
      <c r="AE93" s="1"/>
      <c r="AF93" s="1"/>
      <c r="AG93" s="1"/>
      <c r="AH93" s="1"/>
      <c r="AI93" s="1"/>
      <c r="AJ93" s="1"/>
      <c r="AK93" s="6"/>
      <c r="AL93" s="7"/>
      <c r="AM93" s="7"/>
      <c r="AN93" s="7"/>
      <c r="AO93" s="1"/>
      <c r="AP93" s="7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2:62" x14ac:dyDescent="0.3">
      <c r="B94" s="76"/>
      <c r="C94" s="76"/>
      <c r="D94" s="2"/>
      <c r="E94" s="2"/>
      <c r="F94" s="2"/>
      <c r="G94" s="2"/>
      <c r="H94" s="2"/>
      <c r="I94" s="2"/>
      <c r="J94" s="76"/>
      <c r="K94" s="2"/>
      <c r="L94" s="17"/>
      <c r="M94" s="17"/>
      <c r="N94" s="17"/>
      <c r="O94" s="17"/>
      <c r="P94" s="73"/>
      <c r="Q94" s="9"/>
      <c r="R94" s="19"/>
      <c r="S94" s="9"/>
      <c r="T94" s="9"/>
      <c r="U94" s="9"/>
      <c r="V94" s="9"/>
      <c r="W94" s="9"/>
      <c r="X94" s="9"/>
      <c r="Y94" s="74"/>
      <c r="Z94" s="99"/>
      <c r="AA94" s="99"/>
      <c r="AC94" s="1"/>
      <c r="AD94" s="1"/>
      <c r="AE94" s="1"/>
      <c r="AF94" s="1"/>
      <c r="AG94" s="1"/>
      <c r="AH94" s="1"/>
      <c r="AI94" s="1"/>
      <c r="AJ94" s="1"/>
      <c r="AK94" s="6"/>
      <c r="AL94" s="7"/>
      <c r="AM94" s="7"/>
      <c r="AN94" s="7"/>
      <c r="AO94" s="1"/>
      <c r="AP94" s="7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2:62" x14ac:dyDescent="0.3">
      <c r="B95" s="76"/>
      <c r="C95" s="76"/>
      <c r="D95" s="2"/>
      <c r="E95" s="2"/>
      <c r="F95" s="2"/>
      <c r="G95" s="2"/>
      <c r="H95" s="2"/>
      <c r="I95" s="2"/>
      <c r="J95" s="76"/>
      <c r="K95" s="2"/>
      <c r="L95" s="17"/>
      <c r="M95" s="17"/>
      <c r="N95" s="17"/>
      <c r="O95" s="17"/>
      <c r="P95" s="73"/>
      <c r="Q95" s="9"/>
      <c r="R95" s="19"/>
      <c r="S95" s="9"/>
      <c r="T95" s="9"/>
      <c r="U95" s="9"/>
      <c r="V95" s="9"/>
      <c r="W95" s="9"/>
      <c r="X95" s="9"/>
      <c r="Y95" s="74"/>
      <c r="Z95" s="99"/>
      <c r="AA95" s="99"/>
      <c r="AC95" s="1"/>
      <c r="AD95" s="1"/>
      <c r="AE95" s="1"/>
      <c r="AF95" s="1"/>
      <c r="AG95" s="1"/>
      <c r="AH95" s="1"/>
      <c r="AI95" s="1"/>
      <c r="AJ95" s="1"/>
      <c r="AK95" s="6"/>
      <c r="AL95" s="7"/>
      <c r="AM95" s="7"/>
      <c r="AN95" s="7"/>
      <c r="AO95" s="1"/>
      <c r="AP95" s="7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2:62" x14ac:dyDescent="0.3">
      <c r="B96" s="76"/>
      <c r="C96" s="76"/>
      <c r="D96" s="2"/>
      <c r="E96" s="2"/>
      <c r="F96" s="2"/>
      <c r="G96" s="2"/>
      <c r="H96" s="2"/>
      <c r="I96" s="2"/>
      <c r="J96" s="76"/>
      <c r="K96" s="2"/>
      <c r="L96" s="17"/>
      <c r="M96" s="17"/>
      <c r="N96" s="17"/>
      <c r="O96" s="17"/>
      <c r="P96" s="73"/>
      <c r="Q96" s="9"/>
      <c r="R96" s="19"/>
      <c r="S96" s="9"/>
      <c r="T96" s="9"/>
      <c r="U96" s="9"/>
      <c r="V96" s="9"/>
      <c r="W96" s="9"/>
      <c r="X96" s="9"/>
      <c r="Y96" s="74"/>
      <c r="Z96" s="99"/>
      <c r="AA96" s="99"/>
      <c r="AC96" s="1"/>
      <c r="AD96" s="1"/>
      <c r="AE96" s="1"/>
      <c r="AF96" s="1"/>
      <c r="AG96" s="1"/>
      <c r="AH96" s="1"/>
      <c r="AI96" s="1"/>
      <c r="AJ96" s="1"/>
      <c r="AK96" s="6"/>
      <c r="AL96" s="7"/>
      <c r="AM96" s="7"/>
      <c r="AN96" s="7"/>
      <c r="AO96" s="1"/>
      <c r="AP96" s="7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2:62" x14ac:dyDescent="0.3">
      <c r="B97" s="76"/>
      <c r="C97" s="76"/>
      <c r="D97" s="2"/>
      <c r="E97" s="2"/>
      <c r="F97" s="2"/>
      <c r="G97" s="2"/>
      <c r="H97" s="2"/>
      <c r="I97" s="2"/>
      <c r="J97" s="76"/>
      <c r="K97" s="2"/>
      <c r="L97" s="17"/>
      <c r="M97" s="17"/>
      <c r="N97" s="17"/>
      <c r="O97" s="17"/>
      <c r="P97" s="73"/>
      <c r="Q97" s="9"/>
      <c r="R97" s="19"/>
      <c r="S97" s="9"/>
      <c r="T97" s="9"/>
      <c r="U97" s="9"/>
      <c r="V97" s="9"/>
      <c r="W97" s="9"/>
      <c r="X97" s="9"/>
      <c r="Y97" s="74"/>
      <c r="Z97" s="99"/>
      <c r="AA97" s="99"/>
      <c r="AC97" s="1"/>
      <c r="AD97" s="1"/>
      <c r="AE97" s="1"/>
      <c r="AF97" s="1"/>
      <c r="AG97" s="1"/>
      <c r="AH97" s="1"/>
      <c r="AI97" s="1"/>
      <c r="AJ97" s="1"/>
      <c r="AK97" s="6"/>
      <c r="AL97" s="7"/>
      <c r="AM97" s="7"/>
      <c r="AN97" s="7"/>
      <c r="AO97" s="1"/>
      <c r="AP97" s="7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2:62" x14ac:dyDescent="0.3">
      <c r="B98" s="76"/>
      <c r="C98" s="76"/>
      <c r="D98" s="2"/>
      <c r="E98" s="2"/>
      <c r="F98" s="2"/>
      <c r="G98" s="2"/>
      <c r="H98" s="2"/>
      <c r="I98" s="2"/>
      <c r="J98" s="76"/>
      <c r="K98" s="2"/>
      <c r="L98" s="17"/>
      <c r="M98" s="17"/>
      <c r="N98" s="17"/>
      <c r="O98" s="17"/>
      <c r="P98" s="73"/>
      <c r="Q98" s="9"/>
      <c r="R98" s="19"/>
      <c r="S98" s="9"/>
      <c r="T98" s="9"/>
      <c r="U98" s="9"/>
      <c r="V98" s="9"/>
      <c r="W98" s="9"/>
      <c r="X98" s="9"/>
      <c r="Y98" s="74"/>
      <c r="Z98" s="99"/>
      <c r="AA98" s="99"/>
      <c r="AC98" s="1"/>
      <c r="AD98" s="1"/>
      <c r="AE98" s="1"/>
      <c r="AF98" s="1"/>
      <c r="AG98" s="1"/>
      <c r="AH98" s="1"/>
      <c r="AI98" s="1"/>
      <c r="AJ98" s="1"/>
      <c r="AK98" s="6"/>
      <c r="AL98" s="7"/>
      <c r="AM98" s="7"/>
      <c r="AN98" s="7"/>
      <c r="AO98" s="1"/>
      <c r="AP98" s="7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2:62" x14ac:dyDescent="0.3">
      <c r="B99" s="76"/>
      <c r="C99" s="76"/>
      <c r="D99" s="2"/>
      <c r="E99" s="2"/>
      <c r="F99" s="2"/>
      <c r="G99" s="2"/>
      <c r="H99" s="2"/>
      <c r="I99" s="2"/>
      <c r="J99" s="76"/>
      <c r="K99" s="2"/>
      <c r="L99" s="17"/>
      <c r="M99" s="17"/>
      <c r="N99" s="17"/>
      <c r="O99" s="17"/>
      <c r="P99" s="73"/>
      <c r="Q99" s="9"/>
      <c r="R99" s="19"/>
      <c r="S99" s="9"/>
      <c r="T99" s="9"/>
      <c r="U99" s="9"/>
      <c r="V99" s="9"/>
      <c r="W99" s="9"/>
      <c r="X99" s="9"/>
      <c r="Y99" s="74"/>
      <c r="Z99" s="99"/>
      <c r="AA99" s="99"/>
      <c r="AC99" s="1"/>
      <c r="AD99" s="1"/>
      <c r="AE99" s="1"/>
      <c r="AF99" s="1"/>
      <c r="AG99" s="1"/>
      <c r="AH99" s="1"/>
      <c r="AI99" s="1"/>
      <c r="AJ99" s="1"/>
      <c r="AK99" s="6"/>
      <c r="AL99" s="7"/>
      <c r="AM99" s="7"/>
      <c r="AN99" s="7"/>
      <c r="AO99" s="1"/>
      <c r="AP99" s="7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2:62" x14ac:dyDescent="0.3">
      <c r="B100" s="76"/>
      <c r="C100" s="76"/>
      <c r="D100" s="2"/>
      <c r="E100" s="2"/>
      <c r="F100" s="2"/>
      <c r="G100" s="2"/>
      <c r="H100" s="2"/>
      <c r="I100" s="2"/>
      <c r="J100" s="76"/>
      <c r="K100" s="2"/>
      <c r="L100" s="17"/>
      <c r="M100" s="17"/>
      <c r="N100" s="17"/>
      <c r="O100" s="17"/>
      <c r="P100" s="73"/>
      <c r="Q100" s="9"/>
      <c r="R100" s="19"/>
      <c r="S100" s="9"/>
      <c r="T100" s="9"/>
      <c r="U100" s="9"/>
      <c r="V100" s="9"/>
      <c r="W100" s="9"/>
      <c r="X100" s="9"/>
      <c r="Y100" s="74"/>
      <c r="Z100" s="99"/>
      <c r="AA100" s="99"/>
      <c r="AC100" s="1"/>
      <c r="AD100" s="1"/>
      <c r="AE100" s="1"/>
      <c r="AF100" s="1"/>
      <c r="AG100" s="1"/>
      <c r="AH100" s="1"/>
      <c r="AI100" s="1"/>
      <c r="AJ100" s="1"/>
      <c r="AK100" s="6"/>
      <c r="AL100" s="7"/>
      <c r="AM100" s="7"/>
      <c r="AN100" s="7"/>
      <c r="AO100" s="1"/>
      <c r="AP100" s="7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2:62" x14ac:dyDescent="0.3">
      <c r="B101" s="76"/>
      <c r="C101" s="76"/>
      <c r="D101" s="2"/>
      <c r="E101" s="2"/>
      <c r="F101" s="2"/>
      <c r="G101" s="2"/>
      <c r="H101" s="2"/>
      <c r="I101" s="2"/>
      <c r="J101" s="76"/>
      <c r="K101" s="2"/>
      <c r="L101" s="17"/>
      <c r="M101" s="17"/>
      <c r="N101" s="17"/>
      <c r="O101" s="17"/>
      <c r="P101" s="73"/>
      <c r="Q101" s="9"/>
      <c r="R101" s="19"/>
      <c r="S101" s="9"/>
      <c r="T101" s="9"/>
      <c r="U101" s="9"/>
      <c r="V101" s="9"/>
      <c r="W101" s="9"/>
      <c r="X101" s="9"/>
      <c r="Y101" s="74"/>
      <c r="Z101" s="99"/>
      <c r="AA101" s="99"/>
      <c r="AC101" s="1"/>
      <c r="AD101" s="1"/>
      <c r="AE101" s="1"/>
      <c r="AF101" s="1"/>
      <c r="AG101" s="1"/>
      <c r="AH101" s="1"/>
      <c r="AI101" s="1"/>
      <c r="AJ101" s="1"/>
      <c r="AK101" s="6"/>
      <c r="AL101" s="7"/>
      <c r="AM101" s="7"/>
      <c r="AN101" s="7"/>
      <c r="AO101" s="1"/>
      <c r="AP101" s="7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2:62" x14ac:dyDescent="0.3">
      <c r="B102" s="76"/>
      <c r="C102" s="76"/>
      <c r="D102" s="2"/>
      <c r="E102" s="2"/>
      <c r="F102" s="2"/>
      <c r="G102" s="2"/>
      <c r="H102" s="2"/>
      <c r="I102" s="2"/>
      <c r="J102" s="76"/>
      <c r="K102" s="2"/>
      <c r="L102" s="17"/>
      <c r="M102" s="17"/>
      <c r="N102" s="17"/>
      <c r="O102" s="17"/>
      <c r="P102" s="73"/>
      <c r="Q102" s="9"/>
      <c r="R102" s="19"/>
      <c r="S102" s="9"/>
      <c r="T102" s="9"/>
      <c r="U102" s="9"/>
      <c r="V102" s="9"/>
      <c r="W102" s="9"/>
      <c r="X102" s="9"/>
      <c r="Y102" s="74"/>
      <c r="Z102" s="99"/>
      <c r="AA102" s="99"/>
      <c r="AC102" s="1"/>
      <c r="AD102" s="1"/>
      <c r="AE102" s="1"/>
      <c r="AF102" s="1"/>
      <c r="AG102" s="1"/>
      <c r="AH102" s="1"/>
      <c r="AI102" s="1"/>
      <c r="AJ102" s="1"/>
      <c r="AK102" s="6"/>
      <c r="AL102" s="7"/>
      <c r="AM102" s="7"/>
      <c r="AN102" s="7"/>
      <c r="AO102" s="1"/>
      <c r="AP102" s="7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2:62" x14ac:dyDescent="0.3">
      <c r="B103" s="76"/>
      <c r="C103" s="76"/>
      <c r="D103" s="2"/>
      <c r="E103" s="2"/>
      <c r="F103" s="2"/>
      <c r="G103" s="2"/>
      <c r="H103" s="2"/>
      <c r="I103" s="2"/>
      <c r="J103" s="76"/>
      <c r="K103" s="2"/>
      <c r="L103" s="17"/>
      <c r="M103" s="17"/>
      <c r="N103" s="17"/>
      <c r="O103" s="17"/>
      <c r="P103" s="73"/>
      <c r="Q103" s="9"/>
      <c r="R103" s="19"/>
      <c r="S103" s="9"/>
      <c r="T103" s="9"/>
      <c r="U103" s="9"/>
      <c r="V103" s="9"/>
      <c r="W103" s="9"/>
      <c r="X103" s="9"/>
      <c r="Y103" s="74"/>
      <c r="Z103" s="99"/>
      <c r="AA103" s="99"/>
      <c r="AC103" s="1"/>
      <c r="AD103" s="1"/>
      <c r="AE103" s="1"/>
      <c r="AF103" s="1"/>
      <c r="AG103" s="1"/>
      <c r="AH103" s="1"/>
      <c r="AI103" s="1"/>
      <c r="AJ103" s="1"/>
      <c r="AK103" s="6"/>
      <c r="AL103" s="7"/>
      <c r="AM103" s="7"/>
      <c r="AN103" s="7"/>
      <c r="AO103" s="1"/>
      <c r="AP103" s="7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2:62" x14ac:dyDescent="0.3">
      <c r="B104" s="76"/>
      <c r="C104" s="76"/>
      <c r="D104" s="2"/>
      <c r="E104" s="2"/>
      <c r="F104" s="2"/>
      <c r="G104" s="2"/>
      <c r="H104" s="2"/>
      <c r="I104" s="2"/>
      <c r="J104" s="76"/>
      <c r="K104" s="2"/>
      <c r="L104" s="17"/>
      <c r="M104" s="17"/>
      <c r="N104" s="17"/>
      <c r="O104" s="17"/>
      <c r="P104" s="73"/>
      <c r="Q104" s="9"/>
      <c r="R104" s="19"/>
      <c r="S104" s="9"/>
      <c r="T104" s="9"/>
      <c r="U104" s="9"/>
      <c r="V104" s="9"/>
      <c r="W104" s="9"/>
      <c r="X104" s="9"/>
      <c r="Y104" s="74"/>
      <c r="Z104" s="99"/>
      <c r="AA104" s="99"/>
      <c r="AC104" s="1"/>
      <c r="AD104" s="1"/>
      <c r="AE104" s="1"/>
      <c r="AF104" s="1"/>
      <c r="AG104" s="1"/>
      <c r="AH104" s="1"/>
      <c r="AI104" s="1"/>
      <c r="AJ104" s="1"/>
      <c r="AK104" s="6"/>
      <c r="AL104" s="7"/>
      <c r="AM104" s="7"/>
      <c r="AN104" s="7"/>
      <c r="AO104" s="1"/>
      <c r="AP104" s="7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2:62" x14ac:dyDescent="0.3">
      <c r="B105" s="76"/>
      <c r="C105" s="76"/>
      <c r="D105" s="2"/>
      <c r="E105" s="2"/>
      <c r="F105" s="2"/>
      <c r="G105" s="2"/>
      <c r="H105" s="2"/>
      <c r="I105" s="2"/>
      <c r="J105" s="76"/>
      <c r="K105" s="2"/>
      <c r="L105" s="17"/>
      <c r="M105" s="17"/>
      <c r="N105" s="17"/>
      <c r="O105" s="17"/>
      <c r="P105" s="73"/>
      <c r="Q105" s="9"/>
      <c r="R105" s="19"/>
      <c r="S105" s="9"/>
      <c r="T105" s="9"/>
      <c r="U105" s="9"/>
      <c r="V105" s="9"/>
      <c r="W105" s="9"/>
      <c r="X105" s="9"/>
      <c r="Y105" s="74"/>
      <c r="Z105" s="99"/>
      <c r="AA105" s="99"/>
      <c r="AC105" s="1"/>
      <c r="AD105" s="1"/>
      <c r="AE105" s="1"/>
      <c r="AF105" s="1"/>
      <c r="AG105" s="1"/>
      <c r="AH105" s="1"/>
      <c r="AI105" s="1"/>
      <c r="AJ105" s="1"/>
      <c r="AK105" s="6"/>
      <c r="AL105" s="7"/>
      <c r="AM105" s="7"/>
      <c r="AN105" s="7"/>
      <c r="AO105" s="1"/>
      <c r="AP105" s="7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2:62" x14ac:dyDescent="0.3">
      <c r="B106" s="76"/>
      <c r="C106" s="76"/>
      <c r="D106" s="2"/>
      <c r="E106" s="2"/>
      <c r="F106" s="2"/>
      <c r="G106" s="2"/>
      <c r="H106" s="2"/>
      <c r="I106" s="2"/>
      <c r="J106" s="76"/>
      <c r="K106" s="2"/>
      <c r="L106" s="17"/>
      <c r="M106" s="17"/>
      <c r="N106" s="17"/>
      <c r="O106" s="17"/>
      <c r="P106" s="73"/>
      <c r="Q106" s="9"/>
      <c r="R106" s="19"/>
      <c r="S106" s="9"/>
      <c r="T106" s="9"/>
      <c r="U106" s="9"/>
      <c r="V106" s="9"/>
      <c r="W106" s="9"/>
      <c r="X106" s="9"/>
      <c r="Y106" s="74"/>
      <c r="Z106" s="99"/>
      <c r="AA106" s="99"/>
      <c r="AC106" s="1"/>
      <c r="AD106" s="1"/>
      <c r="AE106" s="1"/>
      <c r="AF106" s="1"/>
      <c r="AG106" s="1"/>
      <c r="AH106" s="1"/>
      <c r="AI106" s="1"/>
      <c r="AJ106" s="1"/>
      <c r="AK106" s="6"/>
      <c r="AL106" s="7"/>
      <c r="AM106" s="7"/>
      <c r="AN106" s="7"/>
      <c r="AO106" s="1"/>
      <c r="AP106" s="7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</sheetData>
  <autoFilter ref="AC3:BJ15" xr:uid="{00000000-0001-0000-0000-000000000000}"/>
  <mergeCells count="1">
    <mergeCell ref="B3:N3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1"/>
  <sheetViews>
    <sheetView zoomScaleNormal="100" workbookViewId="0">
      <selection activeCell="G31" sqref="G31"/>
    </sheetView>
  </sheetViews>
  <sheetFormatPr defaultColWidth="9" defaultRowHeight="17.399999999999999" x14ac:dyDescent="0.4"/>
  <cols>
    <col min="1" max="1" width="3" style="35" customWidth="1"/>
    <col min="2" max="2" width="40.59765625" style="35" bestFit="1" customWidth="1"/>
    <col min="3" max="3" width="28.19921875" style="35" customWidth="1"/>
    <col min="4" max="5" width="24.69921875" style="35" bestFit="1" customWidth="1"/>
    <col min="6" max="6" width="29.5" style="35" customWidth="1"/>
    <col min="7" max="7" width="10" style="35" bestFit="1" customWidth="1"/>
    <col min="8" max="8" width="24.69921875" style="35" bestFit="1" customWidth="1"/>
    <col min="9" max="16384" width="9" style="35"/>
  </cols>
  <sheetData>
    <row r="2" spans="2:5" ht="18" thickBot="1" x14ac:dyDescent="0.45">
      <c r="B2" s="68" t="s">
        <v>29</v>
      </c>
      <c r="C2" s="69" t="s">
        <v>60</v>
      </c>
      <c r="D2" s="70" t="s">
        <v>61</v>
      </c>
    </row>
    <row r="3" spans="2:5" ht="18" thickTop="1" x14ac:dyDescent="0.4">
      <c r="B3" s="36" t="s">
        <v>55</v>
      </c>
      <c r="C3" s="37" t="s">
        <v>62</v>
      </c>
      <c r="D3" s="38">
        <v>0</v>
      </c>
    </row>
    <row r="4" spans="2:5" x14ac:dyDescent="0.4">
      <c r="B4" s="39" t="s">
        <v>59</v>
      </c>
      <c r="C4" s="40" t="s">
        <v>63</v>
      </c>
      <c r="D4" s="41">
        <v>0</v>
      </c>
    </row>
    <row r="5" spans="2:5" x14ac:dyDescent="0.4">
      <c r="B5" s="39" t="s">
        <v>50</v>
      </c>
      <c r="C5" s="40" t="s">
        <v>63</v>
      </c>
      <c r="D5" s="41">
        <v>0</v>
      </c>
    </row>
    <row r="6" spans="2:5" x14ac:dyDescent="0.4">
      <c r="B6" s="39" t="s">
        <v>57</v>
      </c>
      <c r="C6" s="40" t="s">
        <v>63</v>
      </c>
      <c r="D6" s="41">
        <v>0</v>
      </c>
    </row>
    <row r="7" spans="2:5" x14ac:dyDescent="0.4">
      <c r="B7" s="39" t="s">
        <v>64</v>
      </c>
      <c r="C7" s="40" t="s">
        <v>62</v>
      </c>
      <c r="D7" s="41">
        <v>0</v>
      </c>
    </row>
    <row r="8" spans="2:5" x14ac:dyDescent="0.4">
      <c r="B8" s="39" t="s">
        <v>58</v>
      </c>
      <c r="C8" s="40" t="s">
        <v>62</v>
      </c>
      <c r="D8" s="41">
        <v>0</v>
      </c>
    </row>
    <row r="9" spans="2:5" x14ac:dyDescent="0.4">
      <c r="B9" s="42" t="s">
        <v>56</v>
      </c>
      <c r="C9" s="43" t="s">
        <v>62</v>
      </c>
      <c r="D9" s="44">
        <v>0</v>
      </c>
    </row>
    <row r="10" spans="2:5" x14ac:dyDescent="0.4">
      <c r="B10" s="45" t="s">
        <v>65</v>
      </c>
      <c r="C10" s="46" t="s">
        <v>65</v>
      </c>
      <c r="D10" s="47">
        <v>10000</v>
      </c>
    </row>
    <row r="11" spans="2:5" x14ac:dyDescent="0.4">
      <c r="B11" s="48"/>
      <c r="C11" s="49"/>
      <c r="D11" s="50" t="s">
        <v>66</v>
      </c>
    </row>
    <row r="12" spans="2:5" ht="18" thickBot="1" x14ac:dyDescent="0.45">
      <c r="B12" s="51" t="s">
        <v>67</v>
      </c>
      <c r="C12" s="52" t="s">
        <v>68</v>
      </c>
      <c r="D12" s="53" t="s">
        <v>69</v>
      </c>
      <c r="E12" s="53" t="s">
        <v>69</v>
      </c>
    </row>
    <row r="13" spans="2:5" ht="18" thickTop="1" x14ac:dyDescent="0.4">
      <c r="B13" s="54">
        <v>0</v>
      </c>
      <c r="C13" s="55">
        <v>0</v>
      </c>
      <c r="D13" s="55">
        <v>7000</v>
      </c>
      <c r="E13" s="56" t="s">
        <v>70</v>
      </c>
    </row>
    <row r="14" spans="2:5" x14ac:dyDescent="0.4">
      <c r="B14" s="57">
        <v>2000</v>
      </c>
      <c r="C14" s="58">
        <v>1</v>
      </c>
      <c r="D14" s="58">
        <v>10000</v>
      </c>
      <c r="E14" s="59" t="s">
        <v>71</v>
      </c>
    </row>
    <row r="15" spans="2:5" x14ac:dyDescent="0.4">
      <c r="B15" s="57">
        <v>3000</v>
      </c>
      <c r="C15" s="58">
        <v>2</v>
      </c>
      <c r="D15" s="58">
        <v>15000</v>
      </c>
      <c r="E15" s="59" t="s">
        <v>71</v>
      </c>
    </row>
    <row r="16" spans="2:5" x14ac:dyDescent="0.4">
      <c r="B16" s="57">
        <v>4000</v>
      </c>
      <c r="C16" s="58">
        <v>3</v>
      </c>
      <c r="D16" s="58">
        <v>20000</v>
      </c>
      <c r="E16" s="59" t="s">
        <v>71</v>
      </c>
    </row>
    <row r="17" spans="1:7" x14ac:dyDescent="0.4">
      <c r="B17" s="60">
        <v>5000</v>
      </c>
      <c r="C17" s="61">
        <v>4</v>
      </c>
      <c r="D17" s="61">
        <v>25000</v>
      </c>
      <c r="E17" s="62" t="s">
        <v>71</v>
      </c>
    </row>
    <row r="19" spans="1:7" ht="18" thickBot="1" x14ac:dyDescent="0.45">
      <c r="B19" s="51" t="s">
        <v>72</v>
      </c>
      <c r="C19" s="53" t="s">
        <v>73</v>
      </c>
    </row>
    <row r="20" spans="1:7" ht="18" thickTop="1" x14ac:dyDescent="0.4">
      <c r="B20" s="54">
        <v>0</v>
      </c>
      <c r="C20" s="63">
        <v>0</v>
      </c>
    </row>
    <row r="21" spans="1:7" x14ac:dyDescent="0.4">
      <c r="B21" s="95">
        <v>2.0099999999999998</v>
      </c>
      <c r="C21" s="63">
        <v>550</v>
      </c>
    </row>
    <row r="22" spans="1:7" x14ac:dyDescent="0.4">
      <c r="B22" s="95">
        <v>5.01</v>
      </c>
      <c r="C22" s="63">
        <v>1200</v>
      </c>
    </row>
    <row r="23" spans="1:7" x14ac:dyDescent="0.4">
      <c r="B23" s="95">
        <v>10.01</v>
      </c>
      <c r="C23" s="63">
        <v>4500</v>
      </c>
    </row>
    <row r="24" spans="1:7" x14ac:dyDescent="0.4">
      <c r="B24" s="95">
        <v>20.010000000000002</v>
      </c>
      <c r="C24" s="63">
        <v>11000</v>
      </c>
    </row>
    <row r="25" spans="1:7" x14ac:dyDescent="0.4">
      <c r="B25" s="95">
        <v>25.01</v>
      </c>
      <c r="C25" s="63">
        <v>15000</v>
      </c>
    </row>
    <row r="26" spans="1:7" x14ac:dyDescent="0.4">
      <c r="B26" s="96">
        <v>30</v>
      </c>
      <c r="C26" s="64">
        <v>15000</v>
      </c>
    </row>
    <row r="28" spans="1:7" ht="18" thickBot="1" x14ac:dyDescent="0.45">
      <c r="A28" s="65"/>
      <c r="B28" s="72" t="s">
        <v>74</v>
      </c>
      <c r="C28" s="72" t="s">
        <v>75</v>
      </c>
      <c r="D28" s="72" t="s">
        <v>76</v>
      </c>
      <c r="E28" s="72" t="s">
        <v>77</v>
      </c>
      <c r="F28" s="72" t="s">
        <v>15</v>
      </c>
      <c r="G28" s="72" t="s">
        <v>78</v>
      </c>
    </row>
    <row r="29" spans="1:7" ht="18" thickTop="1" x14ac:dyDescent="0.4">
      <c r="B29" s="18" t="s">
        <v>83</v>
      </c>
      <c r="C29" s="20" t="s">
        <v>115</v>
      </c>
      <c r="D29" s="67">
        <v>0.5</v>
      </c>
      <c r="E29" s="20" t="s">
        <v>108</v>
      </c>
      <c r="F29" s="18" t="s">
        <v>116</v>
      </c>
      <c r="G29" s="71">
        <v>0</v>
      </c>
    </row>
    <row r="30" spans="1:7" x14ac:dyDescent="0.4">
      <c r="B30" s="18"/>
      <c r="C30" s="20"/>
      <c r="D30" s="67"/>
      <c r="E30" s="20"/>
      <c r="F30" s="18"/>
      <c r="G30" s="31"/>
    </row>
    <row r="31" spans="1:7" x14ac:dyDescent="0.4">
      <c r="F31" s="66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B25" sqref="B25"/>
    </sheetView>
  </sheetViews>
  <sheetFormatPr defaultColWidth="9" defaultRowHeight="13.2" x14ac:dyDescent="0.4"/>
  <cols>
    <col min="1" max="1" width="16" style="30" bestFit="1" customWidth="1"/>
    <col min="2" max="2" width="74.59765625" style="22" customWidth="1"/>
    <col min="3" max="16384" width="9" style="22"/>
  </cols>
  <sheetData>
    <row r="1" spans="1:2" x14ac:dyDescent="0.4">
      <c r="A1" s="21" t="s">
        <v>79</v>
      </c>
      <c r="B1" s="21" t="s">
        <v>80</v>
      </c>
    </row>
    <row r="2" spans="1:2" x14ac:dyDescent="0.4">
      <c r="A2" s="102" t="s">
        <v>117</v>
      </c>
      <c r="B2" s="34" t="s">
        <v>118</v>
      </c>
    </row>
    <row r="3" spans="1:2" x14ac:dyDescent="0.4">
      <c r="A3" s="23"/>
      <c r="B3" s="24"/>
    </row>
    <row r="4" spans="1:2" x14ac:dyDescent="0.4">
      <c r="A4" s="25"/>
      <c r="B4" s="26"/>
    </row>
    <row r="5" spans="1:2" x14ac:dyDescent="0.4">
      <c r="A5" s="25"/>
      <c r="B5" s="26"/>
    </row>
    <row r="6" spans="1:2" x14ac:dyDescent="0.4">
      <c r="A6" s="25"/>
      <c r="B6" s="26"/>
    </row>
    <row r="7" spans="1:2" x14ac:dyDescent="0.4">
      <c r="A7" s="25"/>
      <c r="B7" s="26"/>
    </row>
    <row r="8" spans="1:2" x14ac:dyDescent="0.4">
      <c r="A8" s="25"/>
      <c r="B8" s="26"/>
    </row>
    <row r="9" spans="1:2" x14ac:dyDescent="0.4">
      <c r="A9" s="27"/>
      <c r="B9" s="28"/>
    </row>
    <row r="10" spans="1:2" x14ac:dyDescent="0.4">
      <c r="A10" s="27"/>
      <c r="B10" s="28"/>
    </row>
    <row r="11" spans="1:2" x14ac:dyDescent="0.4">
      <c r="A11" s="25"/>
      <c r="B11" s="26"/>
    </row>
    <row r="12" spans="1:2" x14ac:dyDescent="0.4">
      <c r="A12" s="25"/>
      <c r="B12" s="26"/>
    </row>
    <row r="13" spans="1:2" x14ac:dyDescent="0.4">
      <c r="A13" s="29"/>
      <c r="B13" s="24"/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2025-09-30T10:53:18Z</dcterms:modified>
  <cp:category/>
  <cp:contentStatus/>
</cp:coreProperties>
</file>