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EA2E53B8-6ED1-4563-AE7C-433EE3D82F4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2" r:id="rId1"/>
    <sheet name="Total" sheetId="1" r:id="rId2"/>
    <sheet name="MAPPING" sheetId="2" r:id="rId3"/>
    <sheet name="특이사항" sheetId="19" r:id="rId4"/>
  </sheets>
  <definedNames>
    <definedName name="_xlnm._FilterDatabase" localSheetId="1" hidden="1">Total!$AB$3:$BI$75</definedName>
    <definedName name="A">#REF!</definedName>
    <definedName name="D">#REF!</definedName>
    <definedName name="LHR">#REF!</definedName>
    <definedName name="_xlnm.Print_Area" localSheetId="0">Invoice!$A$1:$H$7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2" i="1" l="1"/>
  <c r="U92" i="1"/>
  <c r="S92" i="1"/>
  <c r="R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W91" i="1"/>
  <c r="U91" i="1"/>
  <c r="R91" i="1"/>
  <c r="P91" i="1"/>
  <c r="N91" i="1"/>
  <c r="M91" i="1"/>
  <c r="L91" i="1"/>
  <c r="K91" i="1"/>
  <c r="J91" i="1"/>
  <c r="I91" i="1"/>
  <c r="H91" i="1"/>
  <c r="G91" i="1"/>
  <c r="F91" i="1"/>
  <c r="E91" i="1"/>
  <c r="D91" i="1"/>
  <c r="C91" i="1"/>
  <c r="W90" i="1"/>
  <c r="U90" i="1"/>
  <c r="P90" i="1"/>
  <c r="N90" i="1"/>
  <c r="Y90" i="1" s="1"/>
  <c r="M90" i="1"/>
  <c r="L90" i="1"/>
  <c r="K90" i="1"/>
  <c r="S90" i="1" s="1"/>
  <c r="J90" i="1"/>
  <c r="I90" i="1"/>
  <c r="H90" i="1"/>
  <c r="R90" i="1" s="1"/>
  <c r="G90" i="1"/>
  <c r="F90" i="1"/>
  <c r="E90" i="1"/>
  <c r="D90" i="1"/>
  <c r="C90" i="1"/>
  <c r="W89" i="1"/>
  <c r="V89" i="1"/>
  <c r="U89" i="1"/>
  <c r="S89" i="1"/>
  <c r="R89" i="1"/>
  <c r="P89" i="1"/>
  <c r="N89" i="1"/>
  <c r="Y89" i="1" s="1"/>
  <c r="M89" i="1"/>
  <c r="L89" i="1"/>
  <c r="K89" i="1"/>
  <c r="J89" i="1"/>
  <c r="I89" i="1"/>
  <c r="H89" i="1"/>
  <c r="G89" i="1"/>
  <c r="F89" i="1"/>
  <c r="E89" i="1"/>
  <c r="D89" i="1"/>
  <c r="C89" i="1"/>
  <c r="W88" i="1"/>
  <c r="V88" i="1"/>
  <c r="U88" i="1"/>
  <c r="S88" i="1"/>
  <c r="R88" i="1"/>
  <c r="P88" i="1"/>
  <c r="N88" i="1"/>
  <c r="Y88" i="1" s="1"/>
  <c r="M88" i="1"/>
  <c r="L88" i="1"/>
  <c r="K88" i="1"/>
  <c r="J88" i="1"/>
  <c r="I88" i="1"/>
  <c r="H88" i="1"/>
  <c r="G88" i="1"/>
  <c r="F88" i="1"/>
  <c r="E88" i="1"/>
  <c r="D88" i="1"/>
  <c r="C88" i="1"/>
  <c r="W87" i="1"/>
  <c r="U87" i="1"/>
  <c r="S87" i="1"/>
  <c r="R87" i="1"/>
  <c r="P87" i="1"/>
  <c r="N87" i="1"/>
  <c r="M87" i="1"/>
  <c r="L87" i="1"/>
  <c r="K87" i="1"/>
  <c r="J87" i="1"/>
  <c r="I87" i="1"/>
  <c r="H87" i="1"/>
  <c r="G87" i="1"/>
  <c r="F87" i="1"/>
  <c r="E87" i="1"/>
  <c r="D87" i="1"/>
  <c r="C87" i="1"/>
  <c r="W86" i="1"/>
  <c r="U86" i="1"/>
  <c r="S86" i="1"/>
  <c r="R86" i="1"/>
  <c r="P86" i="1"/>
  <c r="N86" i="1"/>
  <c r="Y86" i="1" s="1"/>
  <c r="M86" i="1"/>
  <c r="L86" i="1"/>
  <c r="K86" i="1"/>
  <c r="J86" i="1"/>
  <c r="I86" i="1"/>
  <c r="H86" i="1"/>
  <c r="G86" i="1"/>
  <c r="F86" i="1"/>
  <c r="E86" i="1"/>
  <c r="D86" i="1"/>
  <c r="C86" i="1"/>
  <c r="W85" i="1"/>
  <c r="U85" i="1"/>
  <c r="R85" i="1"/>
  <c r="P85" i="1"/>
  <c r="N85" i="1"/>
  <c r="M85" i="1"/>
  <c r="L85" i="1"/>
  <c r="K85" i="1"/>
  <c r="J85" i="1"/>
  <c r="I85" i="1"/>
  <c r="H85" i="1"/>
  <c r="G85" i="1"/>
  <c r="F85" i="1"/>
  <c r="E85" i="1"/>
  <c r="D85" i="1"/>
  <c r="C85" i="1"/>
  <c r="W84" i="1"/>
  <c r="V84" i="1"/>
  <c r="U84" i="1"/>
  <c r="P84" i="1"/>
  <c r="N84" i="1"/>
  <c r="Y84" i="1" s="1"/>
  <c r="M84" i="1"/>
  <c r="L84" i="1"/>
  <c r="K84" i="1"/>
  <c r="S84" i="1" s="1"/>
  <c r="J84" i="1"/>
  <c r="I84" i="1"/>
  <c r="H84" i="1"/>
  <c r="R84" i="1" s="1"/>
  <c r="G84" i="1"/>
  <c r="F84" i="1"/>
  <c r="E84" i="1"/>
  <c r="D84" i="1"/>
  <c r="C84" i="1"/>
  <c r="W83" i="1"/>
  <c r="V83" i="1"/>
  <c r="U83" i="1"/>
  <c r="S83" i="1"/>
  <c r="P83" i="1"/>
  <c r="N83" i="1"/>
  <c r="Y83" i="1" s="1"/>
  <c r="M83" i="1"/>
  <c r="L83" i="1"/>
  <c r="K83" i="1"/>
  <c r="J83" i="1"/>
  <c r="I83" i="1"/>
  <c r="H83" i="1"/>
  <c r="R83" i="1" s="1"/>
  <c r="G83" i="1"/>
  <c r="F83" i="1"/>
  <c r="E83" i="1"/>
  <c r="D83" i="1"/>
  <c r="C83" i="1"/>
  <c r="W82" i="1"/>
  <c r="V82" i="1"/>
  <c r="U82" i="1"/>
  <c r="S82" i="1"/>
  <c r="P82" i="1"/>
  <c r="N82" i="1"/>
  <c r="Y82" i="1" s="1"/>
  <c r="M82" i="1"/>
  <c r="L82" i="1"/>
  <c r="K82" i="1"/>
  <c r="J82" i="1"/>
  <c r="I82" i="1"/>
  <c r="H82" i="1"/>
  <c r="R82" i="1" s="1"/>
  <c r="G82" i="1"/>
  <c r="F82" i="1"/>
  <c r="E82" i="1"/>
  <c r="D82" i="1"/>
  <c r="C82" i="1"/>
  <c r="W81" i="1"/>
  <c r="U81" i="1"/>
  <c r="S81" i="1"/>
  <c r="R81" i="1"/>
  <c r="P81" i="1"/>
  <c r="N81" i="1"/>
  <c r="M81" i="1"/>
  <c r="L81" i="1"/>
  <c r="K81" i="1"/>
  <c r="J81" i="1"/>
  <c r="I81" i="1"/>
  <c r="H81" i="1"/>
  <c r="G81" i="1"/>
  <c r="F81" i="1"/>
  <c r="E81" i="1"/>
  <c r="D81" i="1"/>
  <c r="C81" i="1"/>
  <c r="W80" i="1"/>
  <c r="U80" i="1"/>
  <c r="S80" i="1"/>
  <c r="R80" i="1"/>
  <c r="P80" i="1"/>
  <c r="O80" i="1"/>
  <c r="N80" i="1"/>
  <c r="Y80" i="1" s="1"/>
  <c r="M80" i="1"/>
  <c r="L80" i="1"/>
  <c r="K80" i="1"/>
  <c r="V80" i="1" s="1"/>
  <c r="J80" i="1"/>
  <c r="I80" i="1"/>
  <c r="H80" i="1"/>
  <c r="G80" i="1"/>
  <c r="F80" i="1"/>
  <c r="E80" i="1"/>
  <c r="D80" i="1"/>
  <c r="C80" i="1"/>
  <c r="W79" i="1"/>
  <c r="U79" i="1"/>
  <c r="R79" i="1"/>
  <c r="P79" i="1"/>
  <c r="N79" i="1"/>
  <c r="M79" i="1"/>
  <c r="L79" i="1"/>
  <c r="K79" i="1"/>
  <c r="J79" i="1"/>
  <c r="I79" i="1"/>
  <c r="H79" i="1"/>
  <c r="G79" i="1"/>
  <c r="F79" i="1"/>
  <c r="E79" i="1"/>
  <c r="D79" i="1"/>
  <c r="C79" i="1"/>
  <c r="W78" i="1"/>
  <c r="V78" i="1"/>
  <c r="U78" i="1"/>
  <c r="P78" i="1"/>
  <c r="N78" i="1"/>
  <c r="Y78" i="1" s="1"/>
  <c r="M78" i="1"/>
  <c r="L78" i="1"/>
  <c r="K78" i="1"/>
  <c r="S78" i="1" s="1"/>
  <c r="J78" i="1"/>
  <c r="I78" i="1"/>
  <c r="H78" i="1"/>
  <c r="R78" i="1" s="1"/>
  <c r="G78" i="1"/>
  <c r="F78" i="1"/>
  <c r="E78" i="1"/>
  <c r="D78" i="1"/>
  <c r="C78" i="1"/>
  <c r="W77" i="1"/>
  <c r="V77" i="1"/>
  <c r="U77" i="1"/>
  <c r="S77" i="1"/>
  <c r="R77" i="1"/>
  <c r="P77" i="1"/>
  <c r="N77" i="1"/>
  <c r="Y77" i="1" s="1"/>
  <c r="M77" i="1"/>
  <c r="L77" i="1"/>
  <c r="K77" i="1"/>
  <c r="J77" i="1"/>
  <c r="I77" i="1"/>
  <c r="H77" i="1"/>
  <c r="G77" i="1"/>
  <c r="F77" i="1"/>
  <c r="E77" i="1"/>
  <c r="D77" i="1"/>
  <c r="C77" i="1"/>
  <c r="W76" i="1"/>
  <c r="V76" i="1"/>
  <c r="U76" i="1"/>
  <c r="S76" i="1"/>
  <c r="R76" i="1"/>
  <c r="P76" i="1"/>
  <c r="N76" i="1"/>
  <c r="Y76" i="1" s="1"/>
  <c r="M76" i="1"/>
  <c r="L76" i="1"/>
  <c r="K76" i="1"/>
  <c r="J76" i="1"/>
  <c r="I76" i="1"/>
  <c r="H76" i="1"/>
  <c r="G76" i="1"/>
  <c r="F76" i="1"/>
  <c r="E76" i="1"/>
  <c r="D76" i="1"/>
  <c r="C76" i="1"/>
  <c r="W75" i="1"/>
  <c r="U75" i="1"/>
  <c r="S75" i="1"/>
  <c r="R75" i="1"/>
  <c r="P75" i="1"/>
  <c r="N75" i="1"/>
  <c r="M75" i="1"/>
  <c r="L75" i="1"/>
  <c r="K75" i="1"/>
  <c r="J75" i="1"/>
  <c r="I75" i="1"/>
  <c r="H75" i="1"/>
  <c r="G75" i="1"/>
  <c r="F75" i="1"/>
  <c r="E75" i="1"/>
  <c r="D75" i="1"/>
  <c r="C75" i="1"/>
  <c r="W74" i="1"/>
  <c r="U74" i="1"/>
  <c r="S74" i="1"/>
  <c r="R74" i="1"/>
  <c r="P74" i="1"/>
  <c r="N74" i="1"/>
  <c r="Y74" i="1" s="1"/>
  <c r="M74" i="1"/>
  <c r="L74" i="1"/>
  <c r="K74" i="1"/>
  <c r="V74" i="1" s="1"/>
  <c r="J74" i="1"/>
  <c r="I74" i="1"/>
  <c r="H74" i="1"/>
  <c r="G74" i="1"/>
  <c r="F74" i="1"/>
  <c r="E74" i="1"/>
  <c r="D74" i="1"/>
  <c r="C74" i="1"/>
  <c r="W73" i="1"/>
  <c r="U73" i="1"/>
  <c r="R73" i="1"/>
  <c r="P73" i="1"/>
  <c r="N73" i="1"/>
  <c r="M73" i="1"/>
  <c r="L73" i="1"/>
  <c r="K73" i="1"/>
  <c r="J73" i="1"/>
  <c r="I73" i="1"/>
  <c r="H73" i="1"/>
  <c r="G73" i="1"/>
  <c r="F73" i="1"/>
  <c r="E73" i="1"/>
  <c r="D73" i="1"/>
  <c r="C73" i="1"/>
  <c r="W72" i="1"/>
  <c r="U72" i="1"/>
  <c r="P72" i="1"/>
  <c r="N72" i="1"/>
  <c r="Y72" i="1" s="1"/>
  <c r="M72" i="1"/>
  <c r="L72" i="1"/>
  <c r="K72" i="1"/>
  <c r="S72" i="1" s="1"/>
  <c r="J72" i="1"/>
  <c r="I72" i="1"/>
  <c r="H72" i="1"/>
  <c r="R72" i="1" s="1"/>
  <c r="G72" i="1"/>
  <c r="F72" i="1"/>
  <c r="E72" i="1"/>
  <c r="D72" i="1"/>
  <c r="C72" i="1"/>
  <c r="W71" i="1"/>
  <c r="V71" i="1"/>
  <c r="U71" i="1"/>
  <c r="S71" i="1"/>
  <c r="P71" i="1"/>
  <c r="N71" i="1"/>
  <c r="Y71" i="1" s="1"/>
  <c r="M71" i="1"/>
  <c r="L71" i="1"/>
  <c r="K71" i="1"/>
  <c r="J71" i="1"/>
  <c r="I71" i="1"/>
  <c r="H71" i="1"/>
  <c r="R71" i="1" s="1"/>
  <c r="G71" i="1"/>
  <c r="F71" i="1"/>
  <c r="E71" i="1"/>
  <c r="D71" i="1"/>
  <c r="C71" i="1"/>
  <c r="X70" i="1"/>
  <c r="W70" i="1"/>
  <c r="V70" i="1"/>
  <c r="U70" i="1"/>
  <c r="S70" i="1"/>
  <c r="R70" i="1"/>
  <c r="Q70" i="1"/>
  <c r="P70" i="1"/>
  <c r="O70" i="1"/>
  <c r="N70" i="1"/>
  <c r="Y70" i="1" s="1"/>
  <c r="M70" i="1"/>
  <c r="L70" i="1"/>
  <c r="K70" i="1"/>
  <c r="J70" i="1"/>
  <c r="I70" i="1"/>
  <c r="H70" i="1"/>
  <c r="G70" i="1"/>
  <c r="F70" i="1"/>
  <c r="E70" i="1"/>
  <c r="D70" i="1"/>
  <c r="C70" i="1"/>
  <c r="W69" i="1"/>
  <c r="V69" i="1"/>
  <c r="U69" i="1"/>
  <c r="S69" i="1"/>
  <c r="R69" i="1"/>
  <c r="P69" i="1"/>
  <c r="N69" i="1"/>
  <c r="Y69" i="1" s="1"/>
  <c r="M69" i="1"/>
  <c r="L69" i="1"/>
  <c r="K69" i="1"/>
  <c r="J69" i="1"/>
  <c r="I69" i="1"/>
  <c r="H69" i="1"/>
  <c r="G69" i="1"/>
  <c r="F69" i="1"/>
  <c r="E69" i="1"/>
  <c r="D69" i="1"/>
  <c r="C69" i="1"/>
  <c r="W68" i="1"/>
  <c r="V68" i="1"/>
  <c r="U68" i="1"/>
  <c r="S68" i="1"/>
  <c r="R68" i="1"/>
  <c r="Q68" i="1"/>
  <c r="Z68" i="1" s="1"/>
  <c r="P68" i="1"/>
  <c r="O68" i="1"/>
  <c r="X68" i="1" s="1"/>
  <c r="N68" i="1"/>
  <c r="Y68" i="1" s="1"/>
  <c r="M68" i="1"/>
  <c r="L68" i="1"/>
  <c r="K68" i="1"/>
  <c r="J68" i="1"/>
  <c r="I68" i="1"/>
  <c r="H68" i="1"/>
  <c r="G68" i="1"/>
  <c r="F68" i="1"/>
  <c r="E68" i="1"/>
  <c r="D68" i="1"/>
  <c r="C68" i="1"/>
  <c r="W67" i="1"/>
  <c r="U67" i="1"/>
  <c r="S67" i="1"/>
  <c r="R67" i="1"/>
  <c r="P67" i="1"/>
  <c r="N67" i="1"/>
  <c r="M67" i="1"/>
  <c r="L67" i="1"/>
  <c r="K67" i="1"/>
  <c r="J67" i="1"/>
  <c r="I67" i="1"/>
  <c r="H67" i="1"/>
  <c r="G67" i="1"/>
  <c r="F67" i="1"/>
  <c r="E67" i="1"/>
  <c r="D67" i="1"/>
  <c r="C67" i="1"/>
  <c r="W66" i="1"/>
  <c r="U66" i="1"/>
  <c r="S66" i="1"/>
  <c r="R66" i="1"/>
  <c r="P66" i="1"/>
  <c r="O66" i="1"/>
  <c r="X66" i="1" s="1"/>
  <c r="N66" i="1"/>
  <c r="M66" i="1"/>
  <c r="L66" i="1"/>
  <c r="K66" i="1"/>
  <c r="J66" i="1"/>
  <c r="I66" i="1"/>
  <c r="H66" i="1"/>
  <c r="G66" i="1"/>
  <c r="F66" i="1"/>
  <c r="E66" i="1"/>
  <c r="D66" i="1"/>
  <c r="C66" i="1"/>
  <c r="W65" i="1"/>
  <c r="U65" i="1"/>
  <c r="S65" i="1"/>
  <c r="R65" i="1"/>
  <c r="P65" i="1"/>
  <c r="N65" i="1"/>
  <c r="M65" i="1"/>
  <c r="L65" i="1"/>
  <c r="K65" i="1"/>
  <c r="J65" i="1"/>
  <c r="I65" i="1"/>
  <c r="H65" i="1"/>
  <c r="G65" i="1"/>
  <c r="F65" i="1"/>
  <c r="E65" i="1"/>
  <c r="D65" i="1"/>
  <c r="C65" i="1"/>
  <c r="W64" i="1"/>
  <c r="U64" i="1"/>
  <c r="P64" i="1"/>
  <c r="N64" i="1"/>
  <c r="Y64" i="1" s="1"/>
  <c r="M64" i="1"/>
  <c r="L64" i="1"/>
  <c r="K64" i="1"/>
  <c r="J64" i="1"/>
  <c r="I64" i="1"/>
  <c r="H64" i="1"/>
  <c r="R64" i="1" s="1"/>
  <c r="G64" i="1"/>
  <c r="F64" i="1"/>
  <c r="E64" i="1"/>
  <c r="D64" i="1"/>
  <c r="C64" i="1"/>
  <c r="W63" i="1"/>
  <c r="U63" i="1"/>
  <c r="R63" i="1"/>
  <c r="P63" i="1"/>
  <c r="N63" i="1"/>
  <c r="M63" i="1"/>
  <c r="L63" i="1"/>
  <c r="K63" i="1"/>
  <c r="J63" i="1"/>
  <c r="I63" i="1"/>
  <c r="H63" i="1"/>
  <c r="G63" i="1"/>
  <c r="F63" i="1"/>
  <c r="E63" i="1"/>
  <c r="D63" i="1"/>
  <c r="C63" i="1"/>
  <c r="W62" i="1"/>
  <c r="U62" i="1"/>
  <c r="P62" i="1"/>
  <c r="N62" i="1"/>
  <c r="Y62" i="1" s="1"/>
  <c r="M62" i="1"/>
  <c r="L62" i="1"/>
  <c r="K62" i="1"/>
  <c r="S62" i="1" s="1"/>
  <c r="J62" i="1"/>
  <c r="I62" i="1"/>
  <c r="H62" i="1"/>
  <c r="R62" i="1" s="1"/>
  <c r="G62" i="1"/>
  <c r="F62" i="1"/>
  <c r="E62" i="1"/>
  <c r="D62" i="1"/>
  <c r="C62" i="1"/>
  <c r="W61" i="1"/>
  <c r="V61" i="1"/>
  <c r="U61" i="1"/>
  <c r="P61" i="1"/>
  <c r="N61" i="1"/>
  <c r="Y61" i="1" s="1"/>
  <c r="M61" i="1"/>
  <c r="L61" i="1"/>
  <c r="K61" i="1"/>
  <c r="S61" i="1" s="1"/>
  <c r="J61" i="1"/>
  <c r="I61" i="1"/>
  <c r="H61" i="1"/>
  <c r="R61" i="1" s="1"/>
  <c r="G61" i="1"/>
  <c r="F61" i="1"/>
  <c r="E61" i="1"/>
  <c r="D61" i="1"/>
  <c r="C61" i="1"/>
  <c r="X60" i="1"/>
  <c r="W60" i="1"/>
  <c r="U60" i="1"/>
  <c r="P60" i="1"/>
  <c r="O60" i="1"/>
  <c r="Q60" i="1" s="1"/>
  <c r="N60" i="1"/>
  <c r="Y60" i="1" s="1"/>
  <c r="M60" i="1"/>
  <c r="L60" i="1"/>
  <c r="K60" i="1"/>
  <c r="V60" i="1" s="1"/>
  <c r="J60" i="1"/>
  <c r="I60" i="1"/>
  <c r="H60" i="1"/>
  <c r="R60" i="1" s="1"/>
  <c r="G60" i="1"/>
  <c r="F60" i="1"/>
  <c r="E60" i="1"/>
  <c r="D60" i="1"/>
  <c r="C60" i="1"/>
  <c r="W59" i="1"/>
  <c r="V59" i="1"/>
  <c r="U59" i="1"/>
  <c r="S59" i="1"/>
  <c r="R59" i="1"/>
  <c r="P59" i="1"/>
  <c r="N59" i="1"/>
  <c r="Y59" i="1" s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S58" i="1"/>
  <c r="R58" i="1"/>
  <c r="Q58" i="1"/>
  <c r="Z58" i="1" s="1"/>
  <c r="P58" i="1"/>
  <c r="O58" i="1"/>
  <c r="N58" i="1"/>
  <c r="Y58" i="1" s="1"/>
  <c r="M58" i="1"/>
  <c r="L58" i="1"/>
  <c r="K58" i="1"/>
  <c r="J58" i="1"/>
  <c r="I58" i="1"/>
  <c r="H58" i="1"/>
  <c r="G58" i="1"/>
  <c r="F58" i="1"/>
  <c r="E58" i="1"/>
  <c r="D58" i="1"/>
  <c r="C58" i="1"/>
  <c r="W57" i="1"/>
  <c r="V57" i="1"/>
  <c r="U57" i="1"/>
  <c r="S57" i="1"/>
  <c r="P57" i="1"/>
  <c r="N57" i="1"/>
  <c r="Y57" i="1" s="1"/>
  <c r="M57" i="1"/>
  <c r="L57" i="1"/>
  <c r="K57" i="1"/>
  <c r="J57" i="1"/>
  <c r="I57" i="1"/>
  <c r="H57" i="1"/>
  <c r="R57" i="1" s="1"/>
  <c r="G57" i="1"/>
  <c r="F57" i="1"/>
  <c r="E57" i="1"/>
  <c r="D57" i="1"/>
  <c r="C57" i="1"/>
  <c r="W56" i="1"/>
  <c r="V56" i="1"/>
  <c r="U56" i="1"/>
  <c r="S56" i="1"/>
  <c r="P56" i="1"/>
  <c r="O56" i="1"/>
  <c r="X56" i="1" s="1"/>
  <c r="N56" i="1"/>
  <c r="Y56" i="1" s="1"/>
  <c r="M56" i="1"/>
  <c r="L56" i="1"/>
  <c r="K56" i="1"/>
  <c r="J56" i="1"/>
  <c r="I56" i="1"/>
  <c r="H56" i="1"/>
  <c r="R56" i="1" s="1"/>
  <c r="G56" i="1"/>
  <c r="F56" i="1"/>
  <c r="E56" i="1"/>
  <c r="D56" i="1"/>
  <c r="C56" i="1"/>
  <c r="W55" i="1"/>
  <c r="U55" i="1"/>
  <c r="S55" i="1"/>
  <c r="R55" i="1"/>
  <c r="P55" i="1"/>
  <c r="O55" i="1"/>
  <c r="X55" i="1" s="1"/>
  <c r="N55" i="1"/>
  <c r="Y55" i="1" s="1"/>
  <c r="M55" i="1"/>
  <c r="L55" i="1"/>
  <c r="K55" i="1"/>
  <c r="V55" i="1" s="1"/>
  <c r="J55" i="1"/>
  <c r="I55" i="1"/>
  <c r="H55" i="1"/>
  <c r="G55" i="1"/>
  <c r="F55" i="1"/>
  <c r="E55" i="1"/>
  <c r="D55" i="1"/>
  <c r="C55" i="1"/>
  <c r="W54" i="1"/>
  <c r="U54" i="1"/>
  <c r="S54" i="1"/>
  <c r="R54" i="1"/>
  <c r="P54" i="1"/>
  <c r="N54" i="1"/>
  <c r="M54" i="1"/>
  <c r="L54" i="1"/>
  <c r="K54" i="1"/>
  <c r="J54" i="1"/>
  <c r="I54" i="1"/>
  <c r="H54" i="1"/>
  <c r="G54" i="1"/>
  <c r="F54" i="1"/>
  <c r="E54" i="1"/>
  <c r="D54" i="1"/>
  <c r="C54" i="1"/>
  <c r="W53" i="1"/>
  <c r="U53" i="1"/>
  <c r="R53" i="1"/>
  <c r="P53" i="1"/>
  <c r="N53" i="1"/>
  <c r="Y53" i="1" s="1"/>
  <c r="M53" i="1"/>
  <c r="L53" i="1"/>
  <c r="K53" i="1"/>
  <c r="J53" i="1"/>
  <c r="I53" i="1"/>
  <c r="H53" i="1"/>
  <c r="G53" i="1"/>
  <c r="F53" i="1"/>
  <c r="E53" i="1"/>
  <c r="D53" i="1"/>
  <c r="C53" i="1"/>
  <c r="W52" i="1"/>
  <c r="U52" i="1"/>
  <c r="P52" i="1"/>
  <c r="N52" i="1"/>
  <c r="Y52" i="1" s="1"/>
  <c r="M52" i="1"/>
  <c r="L52" i="1"/>
  <c r="K52" i="1"/>
  <c r="J52" i="1"/>
  <c r="I52" i="1"/>
  <c r="H52" i="1"/>
  <c r="R52" i="1" s="1"/>
  <c r="G52" i="1"/>
  <c r="F52" i="1"/>
  <c r="E52" i="1"/>
  <c r="D52" i="1"/>
  <c r="C52" i="1"/>
  <c r="W51" i="1"/>
  <c r="U51" i="1"/>
  <c r="R51" i="1"/>
  <c r="P51" i="1"/>
  <c r="N51" i="1"/>
  <c r="Y51" i="1" s="1"/>
  <c r="M51" i="1"/>
  <c r="L51" i="1"/>
  <c r="K51" i="1"/>
  <c r="J51" i="1"/>
  <c r="I51" i="1"/>
  <c r="H51" i="1"/>
  <c r="G51" i="1"/>
  <c r="F51" i="1"/>
  <c r="E51" i="1"/>
  <c r="D51" i="1"/>
  <c r="C51" i="1"/>
  <c r="W50" i="1"/>
  <c r="U50" i="1"/>
  <c r="P50" i="1"/>
  <c r="N50" i="1"/>
  <c r="M50" i="1"/>
  <c r="L50" i="1"/>
  <c r="K50" i="1"/>
  <c r="S50" i="1" s="1"/>
  <c r="J50" i="1"/>
  <c r="I50" i="1"/>
  <c r="H50" i="1"/>
  <c r="R50" i="1" s="1"/>
  <c r="G50" i="1"/>
  <c r="F50" i="1"/>
  <c r="E50" i="1"/>
  <c r="D50" i="1"/>
  <c r="C50" i="1"/>
  <c r="W49" i="1"/>
  <c r="U49" i="1"/>
  <c r="P49" i="1"/>
  <c r="N49" i="1"/>
  <c r="Y49" i="1" s="1"/>
  <c r="M49" i="1"/>
  <c r="L49" i="1"/>
  <c r="K49" i="1"/>
  <c r="S49" i="1" s="1"/>
  <c r="J49" i="1"/>
  <c r="I49" i="1"/>
  <c r="H49" i="1"/>
  <c r="R49" i="1" s="1"/>
  <c r="G49" i="1"/>
  <c r="F49" i="1"/>
  <c r="E49" i="1"/>
  <c r="D49" i="1"/>
  <c r="C49" i="1"/>
  <c r="X48" i="1"/>
  <c r="W48" i="1"/>
  <c r="U48" i="1"/>
  <c r="S48" i="1"/>
  <c r="P48" i="1"/>
  <c r="O48" i="1"/>
  <c r="Q48" i="1" s="1"/>
  <c r="N48" i="1"/>
  <c r="Y48" i="1" s="1"/>
  <c r="M48" i="1"/>
  <c r="L48" i="1"/>
  <c r="K48" i="1"/>
  <c r="V48" i="1" s="1"/>
  <c r="J48" i="1"/>
  <c r="I48" i="1"/>
  <c r="H48" i="1"/>
  <c r="R48" i="1" s="1"/>
  <c r="G48" i="1"/>
  <c r="F48" i="1"/>
  <c r="E48" i="1"/>
  <c r="D48" i="1"/>
  <c r="C48" i="1"/>
  <c r="W47" i="1"/>
  <c r="U47" i="1"/>
  <c r="R47" i="1"/>
  <c r="P47" i="1"/>
  <c r="N47" i="1"/>
  <c r="Y47" i="1" s="1"/>
  <c r="M47" i="1"/>
  <c r="L47" i="1"/>
  <c r="K47" i="1"/>
  <c r="S47" i="1" s="1"/>
  <c r="J47" i="1"/>
  <c r="I47" i="1"/>
  <c r="H47" i="1"/>
  <c r="G47" i="1"/>
  <c r="F47" i="1"/>
  <c r="E47" i="1"/>
  <c r="D47" i="1"/>
  <c r="C47" i="1"/>
  <c r="X46" i="1"/>
  <c r="W46" i="1"/>
  <c r="V46" i="1"/>
  <c r="U46" i="1"/>
  <c r="S46" i="1"/>
  <c r="Q46" i="1"/>
  <c r="P46" i="1"/>
  <c r="O46" i="1"/>
  <c r="N46" i="1"/>
  <c r="Y46" i="1" s="1"/>
  <c r="M46" i="1"/>
  <c r="L46" i="1"/>
  <c r="K46" i="1"/>
  <c r="J46" i="1"/>
  <c r="I46" i="1"/>
  <c r="H46" i="1"/>
  <c r="R46" i="1" s="1"/>
  <c r="G46" i="1"/>
  <c r="F46" i="1"/>
  <c r="E46" i="1"/>
  <c r="D46" i="1"/>
  <c r="C46" i="1"/>
  <c r="W45" i="1"/>
  <c r="V45" i="1"/>
  <c r="U45" i="1"/>
  <c r="S45" i="1"/>
  <c r="R45" i="1"/>
  <c r="P45" i="1"/>
  <c r="N45" i="1"/>
  <c r="Y45" i="1" s="1"/>
  <c r="M45" i="1"/>
  <c r="L45" i="1"/>
  <c r="K45" i="1"/>
  <c r="J45" i="1"/>
  <c r="I45" i="1"/>
  <c r="H45" i="1"/>
  <c r="G45" i="1"/>
  <c r="F45" i="1"/>
  <c r="E45" i="1"/>
  <c r="D45" i="1"/>
  <c r="C45" i="1"/>
  <c r="W44" i="1"/>
  <c r="V44" i="1"/>
  <c r="U44" i="1"/>
  <c r="S44" i="1"/>
  <c r="R44" i="1"/>
  <c r="P44" i="1"/>
  <c r="O44" i="1"/>
  <c r="X44" i="1" s="1"/>
  <c r="N44" i="1"/>
  <c r="Y44" i="1" s="1"/>
  <c r="M44" i="1"/>
  <c r="L44" i="1"/>
  <c r="K44" i="1"/>
  <c r="J44" i="1"/>
  <c r="I44" i="1"/>
  <c r="H44" i="1"/>
  <c r="G44" i="1"/>
  <c r="F44" i="1"/>
  <c r="E44" i="1"/>
  <c r="D44" i="1"/>
  <c r="C44" i="1"/>
  <c r="W43" i="1"/>
  <c r="U43" i="1"/>
  <c r="S43" i="1"/>
  <c r="R43" i="1"/>
  <c r="P43" i="1"/>
  <c r="N43" i="1"/>
  <c r="Y43" i="1" s="1"/>
  <c r="M43" i="1"/>
  <c r="L43" i="1"/>
  <c r="K43" i="1"/>
  <c r="V43" i="1" s="1"/>
  <c r="J43" i="1"/>
  <c r="I43" i="1"/>
  <c r="H43" i="1"/>
  <c r="G43" i="1"/>
  <c r="F43" i="1"/>
  <c r="E43" i="1"/>
  <c r="D43" i="1"/>
  <c r="C43" i="1"/>
  <c r="W42" i="1"/>
  <c r="U42" i="1"/>
  <c r="S42" i="1"/>
  <c r="R42" i="1"/>
  <c r="P42" i="1"/>
  <c r="N42" i="1"/>
  <c r="M42" i="1"/>
  <c r="L42" i="1"/>
  <c r="K42" i="1"/>
  <c r="J42" i="1"/>
  <c r="I42" i="1"/>
  <c r="H42" i="1"/>
  <c r="G42" i="1"/>
  <c r="F42" i="1"/>
  <c r="E42" i="1"/>
  <c r="D42" i="1"/>
  <c r="C42" i="1"/>
  <c r="W41" i="1"/>
  <c r="U41" i="1"/>
  <c r="R41" i="1"/>
  <c r="P41" i="1"/>
  <c r="N41" i="1"/>
  <c r="Y41" i="1" s="1"/>
  <c r="M41" i="1"/>
  <c r="L41" i="1"/>
  <c r="K41" i="1"/>
  <c r="V41" i="1" s="1"/>
  <c r="J41" i="1"/>
  <c r="I41" i="1"/>
  <c r="H41" i="1"/>
  <c r="G41" i="1"/>
  <c r="F41" i="1"/>
  <c r="E41" i="1"/>
  <c r="D41" i="1"/>
  <c r="C41" i="1"/>
  <c r="X40" i="1"/>
  <c r="W40" i="1"/>
  <c r="U40" i="1"/>
  <c r="P40" i="1"/>
  <c r="O40" i="1"/>
  <c r="Q40" i="1" s="1"/>
  <c r="N40" i="1"/>
  <c r="Y40" i="1" s="1"/>
  <c r="M40" i="1"/>
  <c r="L40" i="1"/>
  <c r="K40" i="1"/>
  <c r="J40" i="1"/>
  <c r="I40" i="1"/>
  <c r="H40" i="1"/>
  <c r="R40" i="1" s="1"/>
  <c r="G40" i="1"/>
  <c r="F40" i="1"/>
  <c r="E40" i="1"/>
  <c r="D40" i="1"/>
  <c r="C40" i="1"/>
  <c r="W39" i="1"/>
  <c r="U39" i="1"/>
  <c r="R39" i="1"/>
  <c r="P39" i="1"/>
  <c r="N39" i="1"/>
  <c r="Y39" i="1" s="1"/>
  <c r="M39" i="1"/>
  <c r="L39" i="1"/>
  <c r="K39" i="1"/>
  <c r="J39" i="1"/>
  <c r="I39" i="1"/>
  <c r="H39" i="1"/>
  <c r="G39" i="1"/>
  <c r="F39" i="1"/>
  <c r="E39" i="1"/>
  <c r="D39" i="1"/>
  <c r="C39" i="1"/>
  <c r="W38" i="1"/>
  <c r="U38" i="1"/>
  <c r="P38" i="1"/>
  <c r="N38" i="1"/>
  <c r="M38" i="1"/>
  <c r="L38" i="1"/>
  <c r="K38" i="1"/>
  <c r="S38" i="1" s="1"/>
  <c r="J38" i="1"/>
  <c r="I38" i="1"/>
  <c r="H38" i="1"/>
  <c r="R38" i="1" s="1"/>
  <c r="G38" i="1"/>
  <c r="F38" i="1"/>
  <c r="E38" i="1"/>
  <c r="D38" i="1"/>
  <c r="C38" i="1"/>
  <c r="W37" i="1"/>
  <c r="V37" i="1"/>
  <c r="U37" i="1"/>
  <c r="P37" i="1"/>
  <c r="N37" i="1"/>
  <c r="Y37" i="1" s="1"/>
  <c r="M37" i="1"/>
  <c r="L37" i="1"/>
  <c r="K37" i="1"/>
  <c r="S37" i="1" s="1"/>
  <c r="J37" i="1"/>
  <c r="I37" i="1"/>
  <c r="H37" i="1"/>
  <c r="R37" i="1" s="1"/>
  <c r="G37" i="1"/>
  <c r="F37" i="1"/>
  <c r="E37" i="1"/>
  <c r="D37" i="1"/>
  <c r="C37" i="1"/>
  <c r="X36" i="1"/>
  <c r="W36" i="1"/>
  <c r="U36" i="1"/>
  <c r="P36" i="1"/>
  <c r="O36" i="1"/>
  <c r="Q36" i="1" s="1"/>
  <c r="N36" i="1"/>
  <c r="Y36" i="1" s="1"/>
  <c r="M36" i="1"/>
  <c r="L36" i="1"/>
  <c r="K36" i="1"/>
  <c r="S36" i="1" s="1"/>
  <c r="J36" i="1"/>
  <c r="I36" i="1"/>
  <c r="H36" i="1"/>
  <c r="R36" i="1" s="1"/>
  <c r="G36" i="1"/>
  <c r="F36" i="1"/>
  <c r="E36" i="1"/>
  <c r="D36" i="1"/>
  <c r="C36" i="1"/>
  <c r="W35" i="1"/>
  <c r="V35" i="1"/>
  <c r="U35" i="1"/>
  <c r="S35" i="1"/>
  <c r="P35" i="1"/>
  <c r="N35" i="1"/>
  <c r="Y35" i="1" s="1"/>
  <c r="M35" i="1"/>
  <c r="L35" i="1"/>
  <c r="K35" i="1"/>
  <c r="J35" i="1"/>
  <c r="I35" i="1"/>
  <c r="H35" i="1"/>
  <c r="R35" i="1" s="1"/>
  <c r="G35" i="1"/>
  <c r="F35" i="1"/>
  <c r="E35" i="1"/>
  <c r="D35" i="1"/>
  <c r="C35" i="1"/>
  <c r="X34" i="1"/>
  <c r="W34" i="1"/>
  <c r="V34" i="1"/>
  <c r="U34" i="1"/>
  <c r="S34" i="1"/>
  <c r="Q34" i="1"/>
  <c r="P34" i="1"/>
  <c r="O34" i="1"/>
  <c r="N34" i="1"/>
  <c r="Y34" i="1" s="1"/>
  <c r="M34" i="1"/>
  <c r="L34" i="1"/>
  <c r="K34" i="1"/>
  <c r="J34" i="1"/>
  <c r="I34" i="1"/>
  <c r="H34" i="1"/>
  <c r="R34" i="1" s="1"/>
  <c r="G34" i="1"/>
  <c r="F34" i="1"/>
  <c r="E34" i="1"/>
  <c r="D34" i="1"/>
  <c r="C34" i="1"/>
  <c r="W33" i="1"/>
  <c r="V33" i="1"/>
  <c r="U33" i="1"/>
  <c r="S33" i="1"/>
  <c r="R33" i="1"/>
  <c r="P33" i="1"/>
  <c r="N33" i="1"/>
  <c r="Y33" i="1" s="1"/>
  <c r="M33" i="1"/>
  <c r="L33" i="1"/>
  <c r="K33" i="1"/>
  <c r="J33" i="1"/>
  <c r="I33" i="1"/>
  <c r="H33" i="1"/>
  <c r="G33" i="1"/>
  <c r="F33" i="1"/>
  <c r="E33" i="1"/>
  <c r="D33" i="1"/>
  <c r="C33" i="1"/>
  <c r="W32" i="1"/>
  <c r="V32" i="1"/>
  <c r="U32" i="1"/>
  <c r="S32" i="1"/>
  <c r="R32" i="1"/>
  <c r="Q32" i="1"/>
  <c r="Z32" i="1" s="1"/>
  <c r="P32" i="1"/>
  <c r="O32" i="1"/>
  <c r="X32" i="1" s="1"/>
  <c r="N32" i="1"/>
  <c r="Y32" i="1" s="1"/>
  <c r="M32" i="1"/>
  <c r="L32" i="1"/>
  <c r="K32" i="1"/>
  <c r="J32" i="1"/>
  <c r="I32" i="1"/>
  <c r="H32" i="1"/>
  <c r="G32" i="1"/>
  <c r="F32" i="1"/>
  <c r="E32" i="1"/>
  <c r="D32" i="1"/>
  <c r="C32" i="1"/>
  <c r="W31" i="1"/>
  <c r="U31" i="1"/>
  <c r="S31" i="1"/>
  <c r="R31" i="1"/>
  <c r="P31" i="1"/>
  <c r="N31" i="1"/>
  <c r="Y31" i="1" s="1"/>
  <c r="M31" i="1"/>
  <c r="L31" i="1"/>
  <c r="K31" i="1"/>
  <c r="J31" i="1"/>
  <c r="I31" i="1"/>
  <c r="H31" i="1"/>
  <c r="G31" i="1"/>
  <c r="F31" i="1"/>
  <c r="E31" i="1"/>
  <c r="D31" i="1"/>
  <c r="C31" i="1"/>
  <c r="W30" i="1"/>
  <c r="U30" i="1"/>
  <c r="S30" i="1"/>
  <c r="R30" i="1"/>
  <c r="P30" i="1"/>
  <c r="N30" i="1"/>
  <c r="O30" i="1" s="1"/>
  <c r="M30" i="1"/>
  <c r="L30" i="1"/>
  <c r="K30" i="1"/>
  <c r="J30" i="1"/>
  <c r="I30" i="1"/>
  <c r="H30" i="1"/>
  <c r="G30" i="1"/>
  <c r="F30" i="1"/>
  <c r="E30" i="1"/>
  <c r="D30" i="1"/>
  <c r="C30" i="1"/>
  <c r="W29" i="1"/>
  <c r="U29" i="1"/>
  <c r="R29" i="1"/>
  <c r="Q29" i="1"/>
  <c r="P29" i="1"/>
  <c r="O29" i="1"/>
  <c r="X29" i="1" s="1"/>
  <c r="N29" i="1"/>
  <c r="Y29" i="1" s="1"/>
  <c r="M29" i="1"/>
  <c r="L29" i="1"/>
  <c r="K29" i="1"/>
  <c r="V29" i="1" s="1"/>
  <c r="J29" i="1"/>
  <c r="I29" i="1"/>
  <c r="H29" i="1"/>
  <c r="G29" i="1"/>
  <c r="F29" i="1"/>
  <c r="E29" i="1"/>
  <c r="D29" i="1"/>
  <c r="C29" i="1"/>
  <c r="W28" i="1"/>
  <c r="U28" i="1"/>
  <c r="P28" i="1"/>
  <c r="N28" i="1"/>
  <c r="Y28" i="1" s="1"/>
  <c r="M28" i="1"/>
  <c r="L28" i="1"/>
  <c r="K28" i="1"/>
  <c r="J28" i="1"/>
  <c r="I28" i="1"/>
  <c r="H28" i="1"/>
  <c r="R28" i="1" s="1"/>
  <c r="G28" i="1"/>
  <c r="F28" i="1"/>
  <c r="E28" i="1"/>
  <c r="D28" i="1"/>
  <c r="C28" i="1"/>
  <c r="W27" i="1"/>
  <c r="U27" i="1"/>
  <c r="R27" i="1"/>
  <c r="P27" i="1"/>
  <c r="N27" i="1"/>
  <c r="Y27" i="1" s="1"/>
  <c r="M27" i="1"/>
  <c r="L27" i="1"/>
  <c r="K27" i="1"/>
  <c r="J27" i="1"/>
  <c r="I27" i="1"/>
  <c r="H27" i="1"/>
  <c r="G27" i="1"/>
  <c r="F27" i="1"/>
  <c r="E27" i="1"/>
  <c r="D27" i="1"/>
  <c r="C27" i="1"/>
  <c r="W26" i="1"/>
  <c r="U26" i="1"/>
  <c r="P26" i="1"/>
  <c r="N26" i="1"/>
  <c r="M26" i="1"/>
  <c r="L26" i="1"/>
  <c r="K26" i="1"/>
  <c r="S26" i="1" s="1"/>
  <c r="J26" i="1"/>
  <c r="I26" i="1"/>
  <c r="H26" i="1"/>
  <c r="R26" i="1" s="1"/>
  <c r="G26" i="1"/>
  <c r="F26" i="1"/>
  <c r="E26" i="1"/>
  <c r="D26" i="1"/>
  <c r="C26" i="1"/>
  <c r="W25" i="1"/>
  <c r="U25" i="1"/>
  <c r="P25" i="1"/>
  <c r="N25" i="1"/>
  <c r="Y25" i="1" s="1"/>
  <c r="M25" i="1"/>
  <c r="L25" i="1"/>
  <c r="K25" i="1"/>
  <c r="S25" i="1" s="1"/>
  <c r="J25" i="1"/>
  <c r="I25" i="1"/>
  <c r="H25" i="1"/>
  <c r="R25" i="1" s="1"/>
  <c r="G25" i="1"/>
  <c r="F25" i="1"/>
  <c r="E25" i="1"/>
  <c r="D25" i="1"/>
  <c r="C25" i="1"/>
  <c r="X24" i="1"/>
  <c r="W24" i="1"/>
  <c r="V24" i="1"/>
  <c r="U24" i="1"/>
  <c r="S24" i="1"/>
  <c r="P24" i="1"/>
  <c r="O24" i="1"/>
  <c r="Q24" i="1" s="1"/>
  <c r="N24" i="1"/>
  <c r="Y24" i="1" s="1"/>
  <c r="M24" i="1"/>
  <c r="L24" i="1"/>
  <c r="K24" i="1"/>
  <c r="J24" i="1"/>
  <c r="I24" i="1"/>
  <c r="H24" i="1"/>
  <c r="R24" i="1" s="1"/>
  <c r="Z24" i="1" s="1"/>
  <c r="G24" i="1"/>
  <c r="F24" i="1"/>
  <c r="E24" i="1"/>
  <c r="D24" i="1"/>
  <c r="C24" i="1"/>
  <c r="W23" i="1"/>
  <c r="V23" i="1"/>
  <c r="U23" i="1"/>
  <c r="S23" i="1"/>
  <c r="P23" i="1"/>
  <c r="N23" i="1"/>
  <c r="Y23" i="1" s="1"/>
  <c r="M23" i="1"/>
  <c r="L23" i="1"/>
  <c r="K23" i="1"/>
  <c r="J23" i="1"/>
  <c r="I23" i="1"/>
  <c r="H23" i="1"/>
  <c r="R23" i="1" s="1"/>
  <c r="G23" i="1"/>
  <c r="F23" i="1"/>
  <c r="E23" i="1"/>
  <c r="D23" i="1"/>
  <c r="C23" i="1"/>
  <c r="X22" i="1"/>
  <c r="W22" i="1"/>
  <c r="V22" i="1"/>
  <c r="U22" i="1"/>
  <c r="S22" i="1"/>
  <c r="Q22" i="1"/>
  <c r="P22" i="1"/>
  <c r="O22" i="1"/>
  <c r="N22" i="1"/>
  <c r="Y22" i="1" s="1"/>
  <c r="M22" i="1"/>
  <c r="L22" i="1"/>
  <c r="K22" i="1"/>
  <c r="J22" i="1"/>
  <c r="I22" i="1"/>
  <c r="H22" i="1"/>
  <c r="R22" i="1" s="1"/>
  <c r="G22" i="1"/>
  <c r="F22" i="1"/>
  <c r="E22" i="1"/>
  <c r="D22" i="1"/>
  <c r="C22" i="1"/>
  <c r="W21" i="1"/>
  <c r="V21" i="1"/>
  <c r="U21" i="1"/>
  <c r="S21" i="1"/>
  <c r="R21" i="1"/>
  <c r="P21" i="1"/>
  <c r="N21" i="1"/>
  <c r="Y21" i="1" s="1"/>
  <c r="M21" i="1"/>
  <c r="L21" i="1"/>
  <c r="K21" i="1"/>
  <c r="J21" i="1"/>
  <c r="I21" i="1"/>
  <c r="H21" i="1"/>
  <c r="G21" i="1"/>
  <c r="F21" i="1"/>
  <c r="E21" i="1"/>
  <c r="D21" i="1"/>
  <c r="C21" i="1"/>
  <c r="W20" i="1"/>
  <c r="V20" i="1"/>
  <c r="U20" i="1"/>
  <c r="S20" i="1"/>
  <c r="R20" i="1"/>
  <c r="P20" i="1"/>
  <c r="O20" i="1"/>
  <c r="X20" i="1" s="1"/>
  <c r="N20" i="1"/>
  <c r="Y20" i="1" s="1"/>
  <c r="M20" i="1"/>
  <c r="L20" i="1"/>
  <c r="K20" i="1"/>
  <c r="J20" i="1"/>
  <c r="I20" i="1"/>
  <c r="H20" i="1"/>
  <c r="G20" i="1"/>
  <c r="F20" i="1"/>
  <c r="E20" i="1"/>
  <c r="D20" i="1"/>
  <c r="C20" i="1"/>
  <c r="W19" i="1"/>
  <c r="U19" i="1"/>
  <c r="S19" i="1"/>
  <c r="R19" i="1"/>
  <c r="P19" i="1"/>
  <c r="N19" i="1"/>
  <c r="Y19" i="1" s="1"/>
  <c r="M19" i="1"/>
  <c r="L19" i="1"/>
  <c r="K19" i="1"/>
  <c r="J19" i="1"/>
  <c r="I19" i="1"/>
  <c r="H19" i="1"/>
  <c r="G19" i="1"/>
  <c r="F19" i="1"/>
  <c r="E19" i="1"/>
  <c r="D19" i="1"/>
  <c r="C19" i="1"/>
  <c r="W18" i="1"/>
  <c r="U18" i="1"/>
  <c r="S18" i="1"/>
  <c r="R18" i="1"/>
  <c r="P18" i="1"/>
  <c r="O18" i="1"/>
  <c r="X18" i="1" s="1"/>
  <c r="N18" i="1"/>
  <c r="M18" i="1"/>
  <c r="L18" i="1"/>
  <c r="K18" i="1"/>
  <c r="J18" i="1"/>
  <c r="I18" i="1"/>
  <c r="H18" i="1"/>
  <c r="G18" i="1"/>
  <c r="F18" i="1"/>
  <c r="E18" i="1"/>
  <c r="D18" i="1"/>
  <c r="C18" i="1"/>
  <c r="W17" i="1"/>
  <c r="U17" i="1"/>
  <c r="R17" i="1"/>
  <c r="P17" i="1"/>
  <c r="N17" i="1"/>
  <c r="Y17" i="1" s="1"/>
  <c r="M17" i="1"/>
  <c r="L17" i="1"/>
  <c r="K17" i="1"/>
  <c r="V17" i="1" s="1"/>
  <c r="J17" i="1"/>
  <c r="I17" i="1"/>
  <c r="H17" i="1"/>
  <c r="G17" i="1"/>
  <c r="F17" i="1"/>
  <c r="E17" i="1"/>
  <c r="D17" i="1"/>
  <c r="C17" i="1"/>
  <c r="W16" i="1"/>
  <c r="U16" i="1"/>
  <c r="P16" i="1"/>
  <c r="N16" i="1"/>
  <c r="Y16" i="1" s="1"/>
  <c r="M16" i="1"/>
  <c r="L16" i="1"/>
  <c r="K16" i="1"/>
  <c r="J16" i="1"/>
  <c r="I16" i="1"/>
  <c r="H16" i="1"/>
  <c r="R16" i="1" s="1"/>
  <c r="G16" i="1"/>
  <c r="F16" i="1"/>
  <c r="E16" i="1"/>
  <c r="D16" i="1"/>
  <c r="C16" i="1"/>
  <c r="W15" i="1"/>
  <c r="U15" i="1"/>
  <c r="R15" i="1"/>
  <c r="P15" i="1"/>
  <c r="N15" i="1"/>
  <c r="Y15" i="1" s="1"/>
  <c r="M15" i="1"/>
  <c r="L15" i="1"/>
  <c r="K15" i="1"/>
  <c r="J15" i="1"/>
  <c r="I15" i="1"/>
  <c r="H15" i="1"/>
  <c r="G15" i="1"/>
  <c r="F15" i="1"/>
  <c r="E15" i="1"/>
  <c r="D15" i="1"/>
  <c r="C15" i="1"/>
  <c r="W14" i="1"/>
  <c r="U14" i="1"/>
  <c r="P14" i="1"/>
  <c r="N14" i="1"/>
  <c r="M14" i="1"/>
  <c r="L14" i="1"/>
  <c r="K14" i="1"/>
  <c r="S14" i="1" s="1"/>
  <c r="J14" i="1"/>
  <c r="I14" i="1"/>
  <c r="H14" i="1"/>
  <c r="R14" i="1" s="1"/>
  <c r="G14" i="1"/>
  <c r="F14" i="1"/>
  <c r="E14" i="1"/>
  <c r="D14" i="1"/>
  <c r="C14" i="1"/>
  <c r="W13" i="1"/>
  <c r="V13" i="1"/>
  <c r="U13" i="1"/>
  <c r="P13" i="1"/>
  <c r="N13" i="1"/>
  <c r="Y13" i="1" s="1"/>
  <c r="M13" i="1"/>
  <c r="L13" i="1"/>
  <c r="K13" i="1"/>
  <c r="S13" i="1" s="1"/>
  <c r="J13" i="1"/>
  <c r="I13" i="1"/>
  <c r="H13" i="1"/>
  <c r="R13" i="1" s="1"/>
  <c r="G13" i="1"/>
  <c r="F13" i="1"/>
  <c r="E13" i="1"/>
  <c r="D13" i="1"/>
  <c r="C13" i="1"/>
  <c r="X12" i="1"/>
  <c r="W12" i="1"/>
  <c r="V12" i="1"/>
  <c r="U12" i="1"/>
  <c r="S12" i="1"/>
  <c r="P12" i="1"/>
  <c r="O12" i="1"/>
  <c r="Q12" i="1" s="1"/>
  <c r="Z12" i="1" s="1"/>
  <c r="N12" i="1"/>
  <c r="Y12" i="1" s="1"/>
  <c r="M12" i="1"/>
  <c r="L12" i="1"/>
  <c r="K12" i="1"/>
  <c r="J12" i="1"/>
  <c r="I12" i="1"/>
  <c r="H12" i="1"/>
  <c r="R12" i="1" s="1"/>
  <c r="G12" i="1"/>
  <c r="F12" i="1"/>
  <c r="E12" i="1"/>
  <c r="D12" i="1"/>
  <c r="C12" i="1"/>
  <c r="W11" i="1"/>
  <c r="U11" i="1"/>
  <c r="R11" i="1"/>
  <c r="P11" i="1"/>
  <c r="N11" i="1"/>
  <c r="Y11" i="1" s="1"/>
  <c r="M11" i="1"/>
  <c r="L11" i="1"/>
  <c r="K11" i="1"/>
  <c r="V11" i="1" s="1"/>
  <c r="J11" i="1"/>
  <c r="I11" i="1"/>
  <c r="H11" i="1"/>
  <c r="G11" i="1"/>
  <c r="F11" i="1"/>
  <c r="E11" i="1"/>
  <c r="D11" i="1"/>
  <c r="C11" i="1"/>
  <c r="X10" i="1"/>
  <c r="W10" i="1"/>
  <c r="V10" i="1"/>
  <c r="U10" i="1"/>
  <c r="S10" i="1"/>
  <c r="R10" i="1"/>
  <c r="Q10" i="1"/>
  <c r="P10" i="1"/>
  <c r="O10" i="1"/>
  <c r="N10" i="1"/>
  <c r="Y10" i="1" s="1"/>
  <c r="M10" i="1"/>
  <c r="L10" i="1"/>
  <c r="K10" i="1"/>
  <c r="J10" i="1"/>
  <c r="I10" i="1"/>
  <c r="H10" i="1"/>
  <c r="G10" i="1"/>
  <c r="F10" i="1"/>
  <c r="E10" i="1"/>
  <c r="D10" i="1"/>
  <c r="C10" i="1"/>
  <c r="W9" i="1"/>
  <c r="V9" i="1"/>
  <c r="U9" i="1"/>
  <c r="S9" i="1"/>
  <c r="P9" i="1"/>
  <c r="N9" i="1"/>
  <c r="Y9" i="1" s="1"/>
  <c r="M9" i="1"/>
  <c r="L9" i="1"/>
  <c r="K9" i="1"/>
  <c r="J9" i="1"/>
  <c r="I9" i="1"/>
  <c r="H9" i="1"/>
  <c r="R9" i="1" s="1"/>
  <c r="G9" i="1"/>
  <c r="F9" i="1"/>
  <c r="E9" i="1"/>
  <c r="D9" i="1"/>
  <c r="C9" i="1"/>
  <c r="W8" i="1"/>
  <c r="V8" i="1"/>
  <c r="U8" i="1"/>
  <c r="S8" i="1"/>
  <c r="P8" i="1"/>
  <c r="O8" i="1"/>
  <c r="X8" i="1" s="1"/>
  <c r="N8" i="1"/>
  <c r="Y8" i="1" s="1"/>
  <c r="M8" i="1"/>
  <c r="L8" i="1"/>
  <c r="K8" i="1"/>
  <c r="J8" i="1"/>
  <c r="I8" i="1"/>
  <c r="H8" i="1"/>
  <c r="R8" i="1" s="1"/>
  <c r="G8" i="1"/>
  <c r="F8" i="1"/>
  <c r="E8" i="1"/>
  <c r="D8" i="1"/>
  <c r="C8" i="1"/>
  <c r="W7" i="1"/>
  <c r="V7" i="1"/>
  <c r="U7" i="1"/>
  <c r="S7" i="1"/>
  <c r="R7" i="1"/>
  <c r="Q7" i="1"/>
  <c r="Z7" i="1" s="1"/>
  <c r="P7" i="1"/>
  <c r="O7" i="1"/>
  <c r="X7" i="1" s="1"/>
  <c r="N7" i="1"/>
  <c r="Y7" i="1" s="1"/>
  <c r="M7" i="1"/>
  <c r="L7" i="1"/>
  <c r="K7" i="1"/>
  <c r="J7" i="1"/>
  <c r="I7" i="1"/>
  <c r="H7" i="1"/>
  <c r="G7" i="1"/>
  <c r="F7" i="1"/>
  <c r="E7" i="1"/>
  <c r="D7" i="1"/>
  <c r="C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T3" i="1"/>
  <c r="W5" i="1"/>
  <c r="U5" i="1"/>
  <c r="P5" i="1"/>
  <c r="N5" i="1"/>
  <c r="Y5" i="1" s="1"/>
  <c r="M5" i="1"/>
  <c r="L5" i="1"/>
  <c r="K5" i="1"/>
  <c r="S5" i="1" s="1"/>
  <c r="J5" i="1"/>
  <c r="I5" i="1"/>
  <c r="H5" i="1"/>
  <c r="R5" i="1" s="1"/>
  <c r="G5" i="1"/>
  <c r="F5" i="1"/>
  <c r="E5" i="1"/>
  <c r="D5" i="1"/>
  <c r="C5" i="1"/>
  <c r="X30" i="1" l="1"/>
  <c r="Q30" i="1"/>
  <c r="Z36" i="1"/>
  <c r="Z48" i="1"/>
  <c r="Z29" i="1"/>
  <c r="Q18" i="1"/>
  <c r="V52" i="1"/>
  <c r="S52" i="1"/>
  <c r="O31" i="1"/>
  <c r="Z34" i="1"/>
  <c r="O39" i="1"/>
  <c r="Y65" i="1"/>
  <c r="V65" i="1"/>
  <c r="Y75" i="1"/>
  <c r="V75" i="1"/>
  <c r="O86" i="1"/>
  <c r="O17" i="1"/>
  <c r="V19" i="1"/>
  <c r="V27" i="1"/>
  <c r="S27" i="1"/>
  <c r="O28" i="1"/>
  <c r="O65" i="1"/>
  <c r="O75" i="1"/>
  <c r="V64" i="1"/>
  <c r="S64" i="1"/>
  <c r="Y79" i="1"/>
  <c r="O79" i="1"/>
  <c r="V85" i="1"/>
  <c r="S85" i="1"/>
  <c r="Y92" i="1"/>
  <c r="V92" i="1"/>
  <c r="Y42" i="1"/>
  <c r="V42" i="1"/>
  <c r="V16" i="1"/>
  <c r="S16" i="1"/>
  <c r="V51" i="1"/>
  <c r="S51" i="1"/>
  <c r="X92" i="1"/>
  <c r="Q92" i="1"/>
  <c r="V28" i="1"/>
  <c r="S28" i="1"/>
  <c r="X80" i="1"/>
  <c r="Q80" i="1"/>
  <c r="Z80" i="1" s="1"/>
  <c r="O42" i="1"/>
  <c r="Y50" i="1"/>
  <c r="O50" i="1"/>
  <c r="Q56" i="1"/>
  <c r="Z56" i="1" s="1"/>
  <c r="Q66" i="1"/>
  <c r="Y73" i="1"/>
  <c r="O73" i="1"/>
  <c r="V79" i="1"/>
  <c r="S79" i="1"/>
  <c r="V50" i="1"/>
  <c r="O52" i="1"/>
  <c r="Z60" i="1"/>
  <c r="Y81" i="1"/>
  <c r="V81" i="1"/>
  <c r="V40" i="1"/>
  <c r="S40" i="1"/>
  <c r="Z40" i="1" s="1"/>
  <c r="Q8" i="1"/>
  <c r="Z8" i="1" s="1"/>
  <c r="V14" i="1"/>
  <c r="O19" i="1"/>
  <c r="V25" i="1"/>
  <c r="Y54" i="1"/>
  <c r="V54" i="1"/>
  <c r="Z70" i="1"/>
  <c r="Y85" i="1"/>
  <c r="O85" i="1"/>
  <c r="V15" i="1"/>
  <c r="S15" i="1"/>
  <c r="O16" i="1"/>
  <c r="V36" i="1"/>
  <c r="V47" i="1"/>
  <c r="V53" i="1"/>
  <c r="O54" i="1"/>
  <c r="V62" i="1"/>
  <c r="O64" i="1"/>
  <c r="O74" i="1"/>
  <c r="Y87" i="1"/>
  <c r="V87" i="1"/>
  <c r="Y26" i="1"/>
  <c r="O26" i="1"/>
  <c r="O15" i="1"/>
  <c r="O53" i="1"/>
  <c r="Y63" i="1"/>
  <c r="O63" i="1"/>
  <c r="V26" i="1"/>
  <c r="O41" i="1"/>
  <c r="Q44" i="1"/>
  <c r="Z44" i="1" s="1"/>
  <c r="Q55" i="1"/>
  <c r="Z55" i="1" s="1"/>
  <c r="Y67" i="1"/>
  <c r="V67" i="1"/>
  <c r="O81" i="1"/>
  <c r="S11" i="1"/>
  <c r="O27" i="1"/>
  <c r="S60" i="1"/>
  <c r="O67" i="1"/>
  <c r="V90" i="1"/>
  <c r="V91" i="1"/>
  <c r="S91" i="1"/>
  <c r="V38" i="1"/>
  <c r="O43" i="1"/>
  <c r="Z46" i="1"/>
  <c r="V49" i="1"/>
  <c r="O51" i="1"/>
  <c r="V63" i="1"/>
  <c r="S63" i="1"/>
  <c r="O87" i="1"/>
  <c r="Y14" i="1"/>
  <c r="O14" i="1"/>
  <c r="Q20" i="1"/>
  <c r="Z20" i="1" s="1"/>
  <c r="Y30" i="1"/>
  <c r="V30" i="1"/>
  <c r="Y38" i="1"/>
  <c r="O38" i="1"/>
  <c r="Z22" i="1"/>
  <c r="Z10" i="1"/>
  <c r="Y18" i="1"/>
  <c r="V18" i="1"/>
  <c r="V31" i="1"/>
  <c r="V39" i="1"/>
  <c r="S39" i="1"/>
  <c r="Y66" i="1"/>
  <c r="V66" i="1"/>
  <c r="V72" i="1"/>
  <c r="V73" i="1"/>
  <c r="S73" i="1"/>
  <c r="V86" i="1"/>
  <c r="Y91" i="1"/>
  <c r="O91" i="1"/>
  <c r="O62" i="1"/>
  <c r="O13" i="1"/>
  <c r="S17" i="1"/>
  <c r="O25" i="1"/>
  <c r="S29" i="1"/>
  <c r="O37" i="1"/>
  <c r="S41" i="1"/>
  <c r="O49" i="1"/>
  <c r="S53" i="1"/>
  <c r="O61" i="1"/>
  <c r="O72" i="1"/>
  <c r="O78" i="1"/>
  <c r="O84" i="1"/>
  <c r="O90" i="1"/>
  <c r="O11" i="1"/>
  <c r="O23" i="1"/>
  <c r="O35" i="1"/>
  <c r="O47" i="1"/>
  <c r="O59" i="1"/>
  <c r="O71" i="1"/>
  <c r="O77" i="1"/>
  <c r="O83" i="1"/>
  <c r="O89" i="1"/>
  <c r="O9" i="1"/>
  <c r="O21" i="1"/>
  <c r="O33" i="1"/>
  <c r="O45" i="1"/>
  <c r="O57" i="1"/>
  <c r="O69" i="1"/>
  <c r="O76" i="1"/>
  <c r="O82" i="1"/>
  <c r="O88" i="1"/>
  <c r="O5" i="1"/>
  <c r="V5" i="1"/>
  <c r="W6" i="1"/>
  <c r="W3" i="1" s="1"/>
  <c r="X21" i="1" l="1"/>
  <c r="Q21" i="1"/>
  <c r="Z21" i="1" s="1"/>
  <c r="Q84" i="1"/>
  <c r="X84" i="1"/>
  <c r="Q62" i="1"/>
  <c r="X62" i="1"/>
  <c r="Q27" i="1"/>
  <c r="X27" i="1"/>
  <c r="X75" i="1"/>
  <c r="Q75" i="1"/>
  <c r="Z75" i="1" s="1"/>
  <c r="Q78" i="1"/>
  <c r="X78" i="1"/>
  <c r="Q26" i="1"/>
  <c r="X26" i="1"/>
  <c r="Q50" i="1"/>
  <c r="X50" i="1"/>
  <c r="X65" i="1"/>
  <c r="Q65" i="1"/>
  <c r="Z65" i="1" s="1"/>
  <c r="Q64" i="1"/>
  <c r="X64" i="1"/>
  <c r="X76" i="1"/>
  <c r="Q76" i="1"/>
  <c r="Z76" i="1" s="1"/>
  <c r="Q37" i="1"/>
  <c r="X37" i="1"/>
  <c r="X41" i="1"/>
  <c r="Q41" i="1"/>
  <c r="Z41" i="1" s="1"/>
  <c r="X69" i="1"/>
  <c r="Q69" i="1"/>
  <c r="Z69" i="1" s="1"/>
  <c r="Q35" i="1"/>
  <c r="X35" i="1"/>
  <c r="Q79" i="1"/>
  <c r="X79" i="1"/>
  <c r="Q25" i="1"/>
  <c r="X25" i="1"/>
  <c r="X19" i="1"/>
  <c r="Q19" i="1"/>
  <c r="Z19" i="1" s="1"/>
  <c r="Q73" i="1"/>
  <c r="X73" i="1"/>
  <c r="X45" i="1"/>
  <c r="Q45" i="1"/>
  <c r="Z45" i="1" s="1"/>
  <c r="Q11" i="1"/>
  <c r="X11" i="1"/>
  <c r="X67" i="1"/>
  <c r="Q67" i="1"/>
  <c r="Z67" i="1" s="1"/>
  <c r="Z30" i="1"/>
  <c r="Q15" i="1"/>
  <c r="X15" i="1"/>
  <c r="Q16" i="1"/>
  <c r="Z16" i="1" s="1"/>
  <c r="X16" i="1"/>
  <c r="Q39" i="1"/>
  <c r="Z39" i="1" s="1"/>
  <c r="X39" i="1"/>
  <c r="X9" i="1"/>
  <c r="Q9" i="1"/>
  <c r="Z9" i="1" s="1"/>
  <c r="Q91" i="1"/>
  <c r="X91" i="1"/>
  <c r="Q89" i="1"/>
  <c r="X89" i="1"/>
  <c r="Q72" i="1"/>
  <c r="X72" i="1"/>
  <c r="Q51" i="1"/>
  <c r="Z51" i="1" s="1"/>
  <c r="X51" i="1"/>
  <c r="X81" i="1"/>
  <c r="Q81" i="1"/>
  <c r="Q28" i="1"/>
  <c r="X28" i="1"/>
  <c r="X31" i="1"/>
  <c r="Q31" i="1"/>
  <c r="Z31" i="1" s="1"/>
  <c r="Q83" i="1"/>
  <c r="X83" i="1"/>
  <c r="Q61" i="1"/>
  <c r="X61" i="1"/>
  <c r="Q85" i="1"/>
  <c r="Z85" i="1" s="1"/>
  <c r="X85" i="1"/>
  <c r="X42" i="1"/>
  <c r="Q42" i="1"/>
  <c r="Q77" i="1"/>
  <c r="X77" i="1"/>
  <c r="Q38" i="1"/>
  <c r="X38" i="1"/>
  <c r="X88" i="1"/>
  <c r="Q88" i="1"/>
  <c r="Z88" i="1" s="1"/>
  <c r="Q71" i="1"/>
  <c r="X71" i="1"/>
  <c r="Q49" i="1"/>
  <c r="Z49" i="1" s="1"/>
  <c r="X49" i="1"/>
  <c r="X43" i="1"/>
  <c r="Q43" i="1"/>
  <c r="X74" i="1"/>
  <c r="Q74" i="1"/>
  <c r="Z74" i="1" s="1"/>
  <c r="Q52" i="1"/>
  <c r="X52" i="1"/>
  <c r="Z18" i="1"/>
  <c r="X82" i="1"/>
  <c r="Q82" i="1"/>
  <c r="Z82" i="1" s="1"/>
  <c r="Q59" i="1"/>
  <c r="X59" i="1"/>
  <c r="X17" i="1"/>
  <c r="Q17" i="1"/>
  <c r="Z17" i="1" s="1"/>
  <c r="Q47" i="1"/>
  <c r="X47" i="1"/>
  <c r="X86" i="1"/>
  <c r="Q86" i="1"/>
  <c r="Z86" i="1" s="1"/>
  <c r="X54" i="1"/>
  <c r="Q54" i="1"/>
  <c r="Z54" i="1" s="1"/>
  <c r="Z92" i="1"/>
  <c r="X57" i="1"/>
  <c r="Q57" i="1"/>
  <c r="Z57" i="1" s="1"/>
  <c r="Q23" i="1"/>
  <c r="Z23" i="1" s="1"/>
  <c r="X23" i="1"/>
  <c r="Q14" i="1"/>
  <c r="Z14" i="1" s="1"/>
  <c r="X14" i="1"/>
  <c r="Q63" i="1"/>
  <c r="X63" i="1"/>
  <c r="X33" i="1"/>
  <c r="Q33" i="1"/>
  <c r="Z33" i="1" s="1"/>
  <c r="Q90" i="1"/>
  <c r="X90" i="1"/>
  <c r="Q13" i="1"/>
  <c r="X13" i="1"/>
  <c r="X87" i="1"/>
  <c r="Q87" i="1"/>
  <c r="X53" i="1"/>
  <c r="Q53" i="1"/>
  <c r="Z66" i="1"/>
  <c r="X5" i="1"/>
  <c r="Q5" i="1"/>
  <c r="C6" i="1"/>
  <c r="D6" i="1"/>
  <c r="E6" i="1"/>
  <c r="F6" i="1"/>
  <c r="G6" i="1"/>
  <c r="H6" i="1"/>
  <c r="R6" i="1" s="1"/>
  <c r="R3" i="1" s="1"/>
  <c r="I6" i="1"/>
  <c r="J6" i="1"/>
  <c r="K6" i="1"/>
  <c r="S6" i="1" s="1"/>
  <c r="S3" i="1" s="1"/>
  <c r="L6" i="1"/>
  <c r="M6" i="1"/>
  <c r="N6" i="1"/>
  <c r="Y6" i="1" s="1"/>
  <c r="Y3" i="1" s="1"/>
  <c r="P6" i="1"/>
  <c r="U6" i="1"/>
  <c r="U3" i="1" s="1"/>
  <c r="Z78" i="1" l="1"/>
  <c r="Z71" i="1"/>
  <c r="Z72" i="1"/>
  <c r="Z38" i="1"/>
  <c r="Z62" i="1"/>
  <c r="Z59" i="1"/>
  <c r="Z37" i="1"/>
  <c r="Z15" i="1"/>
  <c r="Z25" i="1"/>
  <c r="Z90" i="1"/>
  <c r="Z64" i="1"/>
  <c r="Z52" i="1"/>
  <c r="Z11" i="1"/>
  <c r="Z53" i="1"/>
  <c r="Z47" i="1"/>
  <c r="Z43" i="1"/>
  <c r="Z42" i="1"/>
  <c r="Z81" i="1"/>
  <c r="Z50" i="1"/>
  <c r="Z84" i="1"/>
  <c r="Z89" i="1"/>
  <c r="Z79" i="1"/>
  <c r="Z35" i="1"/>
  <c r="Z77" i="1"/>
  <c r="Z13" i="1"/>
  <c r="Z61" i="1"/>
  <c r="Z83" i="1"/>
  <c r="Z27" i="1"/>
  <c r="Z91" i="1"/>
  <c r="Z63" i="1"/>
  <c r="Z28" i="1"/>
  <c r="Z87" i="1"/>
  <c r="Z73" i="1"/>
  <c r="Z26" i="1"/>
  <c r="Z5" i="1"/>
  <c r="V6" i="1"/>
  <c r="V3" i="1" s="1"/>
  <c r="O6" i="1"/>
  <c r="Q6" i="1" l="1"/>
  <c r="Q3" i="1" s="1"/>
  <c r="X6" i="1"/>
  <c r="X3" i="1" s="1"/>
  <c r="Z6" i="1" l="1"/>
  <c r="Z3" i="1" s="1"/>
  <c r="H4" i="22" l="1"/>
  <c r="H7" i="22" s="1"/>
  <c r="B6" i="1" l="1"/>
</calcChain>
</file>

<file path=xl/sharedStrings.xml><?xml version="1.0" encoding="utf-8"?>
<sst xmlns="http://schemas.openxmlformats.org/spreadsheetml/2006/main" count="2671" uniqueCount="606">
  <si>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</si>
  <si>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</si>
  <si>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</si>
  <si>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</si>
  <si>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</si>
  <si>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</si>
  <si>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</si>
  <si>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</si>
  <si>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</si>
  <si>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</si>
  <si>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</si>
  <si>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</si>
  <si>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</si>
  <si>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</si>
  <si>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</si>
  <si>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</si>
  <si>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</si>
  <si>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</si>
  <si>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</si>
  <si>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 xml:space="preserve">- Overweight
 . 2.1-5KG : KRW 500
  . 5-10KG : KRW 1,000
  . 10-20KG : KRW 3,000
  . 20-25KG : KRW 11,000
  . 25-30KG : KRW 15,000  </t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</si>
  <si>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</si>
  <si>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</si>
  <si>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</si>
  <si>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</si>
  <si>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</si>
  <si>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</si>
  <si>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</si>
  <si>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</si>
  <si>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</si>
  <si>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</si>
  <si>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</si>
  <si>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</si>
  <si>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</si>
  <si>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</si>
  <si>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</si>
  <si>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</si>
  <si>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</si>
  <si>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</si>
  <si>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</si>
  <si>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</si>
  <si>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</si>
  <si>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</si>
  <si>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</si>
  <si>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</si>
  <si>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</si>
  <si>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</si>
  <si>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</si>
  <si>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</si>
  <si>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</si>
  <si>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</si>
  <si>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</si>
  <si>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</si>
  <si>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</si>
  <si>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</si>
  <si>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</si>
  <si>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</si>
  <si>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</si>
  <si>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</si>
  <si>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</si>
  <si>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</si>
  <si>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</si>
  <si>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</si>
  <si>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</si>
  <si>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</si>
  <si>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</si>
  <si>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</si>
  <si>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</si>
  <si>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</si>
  <si>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</si>
  <si>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</si>
  <si>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</si>
  <si>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</si>
  <si>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</si>
  <si>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</si>
  <si>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</si>
  <si>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</si>
  <si>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</si>
  <si>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</si>
  <si>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</si>
  <si>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</si>
  <si>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</si>
  <si>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</si>
  <si>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</si>
  <si>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날짜</t>
    <phoneticPr fontId="23" type="noConversion"/>
  </si>
  <si>
    <t>변경사항</t>
    <phoneticPr fontId="23" type="noConversion"/>
  </si>
  <si>
    <t>FRA</t>
  </si>
  <si>
    <t>LX PANTOS GERMANY GMBH</t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</si>
  <si>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7" type="noConversion"/>
  </si>
  <si>
    <t>DEFRA</t>
    <phoneticPr fontId="6" type="noConversion"/>
  </si>
  <si>
    <t>ORDER NO</t>
    <phoneticPr fontId="7" type="noConversion"/>
  </si>
  <si>
    <r>
      <t xml:space="preserve">THC </t>
    </r>
    <r>
      <rPr>
        <b/>
        <sz val="10"/>
        <rFont val="맑은 고딕"/>
        <family val="3"/>
        <charset val="129"/>
      </rPr>
      <t>할증료</t>
    </r>
    <r>
      <rPr>
        <b/>
        <sz val="10"/>
        <rFont val="Calibri"/>
        <family val="3"/>
        <charset val="129"/>
      </rPr>
      <t xml:space="preserve">
(5kg 초과건)
* kg당</t>
    </r>
    <r>
      <rPr>
        <b/>
        <sz val="10"/>
        <rFont val="맑은 고딕"/>
        <family val="3"/>
        <charset val="129"/>
      </rPr>
      <t xml:space="preserve"> 100원</t>
    </r>
    <phoneticPr fontId="6" type="noConversion"/>
  </si>
  <si>
    <t>[ 영세율 ]</t>
    <phoneticPr fontId="35" type="noConversion"/>
  </si>
  <si>
    <t>DESC.</t>
    <phoneticPr fontId="35" type="noConversion"/>
  </si>
  <si>
    <t>Quantity</t>
    <phoneticPr fontId="35" type="noConversion"/>
  </si>
  <si>
    <t>Weight</t>
    <phoneticPr fontId="35" type="noConversion"/>
  </si>
  <si>
    <t>요율</t>
    <phoneticPr fontId="35" type="noConversion"/>
  </si>
  <si>
    <t>항공운임</t>
    <phoneticPr fontId="35" type="noConversion"/>
  </si>
  <si>
    <t>TOTAL
 (KRW)</t>
    <phoneticPr fontId="35" type="noConversion"/>
  </si>
  <si>
    <t>DE - FRA</t>
    <phoneticPr fontId="35" type="noConversion"/>
  </si>
  <si>
    <t>DE MRN 비용</t>
    <phoneticPr fontId="35" type="noConversion"/>
  </si>
  <si>
    <t>상계처리</t>
    <phoneticPr fontId="35" type="noConversion"/>
  </si>
  <si>
    <t>TOTAL</t>
    <phoneticPr fontId="35" type="noConversion"/>
  </si>
  <si>
    <t>MDM</t>
    <phoneticPr fontId="35" type="noConversion"/>
  </si>
  <si>
    <t>JIMCARRY_DE2</t>
  </si>
  <si>
    <t>WWW.EBAY.DE</t>
  </si>
  <si>
    <t>JIMCARRY_DE</t>
  </si>
  <si>
    <t>WWW.AMAZON.DE</t>
  </si>
  <si>
    <t>2243320</t>
  </si>
  <si>
    <t>2242194</t>
  </si>
  <si>
    <r>
      <rPr>
        <b/>
        <sz val="10"/>
        <rFont val="맑은 고딕"/>
        <family val="3"/>
        <charset val="129"/>
      </rPr>
      <t xml:space="preserve">일반통관
개인 </t>
    </r>
    <r>
      <rPr>
        <b/>
        <sz val="10"/>
        <rFont val="Calibri"/>
        <family val="3"/>
      </rPr>
      <t xml:space="preserve">KRW 1,500
</t>
    </r>
    <r>
      <rPr>
        <b/>
        <sz val="10"/>
        <rFont val="맑은 고딕"/>
        <family val="3"/>
        <charset val="129"/>
      </rPr>
      <t xml:space="preserve">사업자 </t>
    </r>
    <r>
      <rPr>
        <b/>
        <sz val="10"/>
        <rFont val="Calibri"/>
        <family val="3"/>
      </rPr>
      <t>KRW 10,000</t>
    </r>
    <phoneticPr fontId="6" type="noConversion"/>
  </si>
  <si>
    <t>WWW.SUNDAY.DE</t>
  </si>
  <si>
    <t>우체국</t>
  </si>
  <si>
    <t>택배사</t>
    <phoneticPr fontId="6" type="noConversion"/>
  </si>
  <si>
    <t>KOREAN AIR LINES.CO., LTD.</t>
  </si>
  <si>
    <t>중량화물 비용
*30kg 초과건</t>
    <phoneticPr fontId="6" type="noConversion"/>
  </si>
  <si>
    <t>제주도 비용
KRW 500</t>
    <phoneticPr fontId="6" type="noConversion"/>
  </si>
  <si>
    <t>6840+(O5-0.5)/0.5*2540</t>
    <phoneticPr fontId="6" type="noConversion"/>
  </si>
  <si>
    <t>25.01</t>
    <phoneticPr fontId="6" type="noConversion"/>
  </si>
  <si>
    <t>기본운임 인상(6,740원 -&gt; 6,840원), 제주도 비용 청구, 중량화물 비용 청구</t>
    <phoneticPr fontId="6" type="noConversion"/>
  </si>
  <si>
    <t>TW404</t>
  </si>
  <si>
    <t>T WAY AIR LINES</t>
  </si>
  <si>
    <t>식물검역(Plants Inspection)</t>
    <phoneticPr fontId="6" type="noConversion"/>
  </si>
  <si>
    <t>OPTIMISTICRUNNERS.COM</t>
  </si>
  <si>
    <t>KE530</t>
  </si>
  <si>
    <t>일반전환</t>
  </si>
  <si>
    <t>KE0946</t>
  </si>
  <si>
    <t>04593</t>
  </si>
  <si>
    <t>WWW.BESTSECRET.COM</t>
  </si>
  <si>
    <t>KE0538</t>
  </si>
  <si>
    <t>WWW.COS.COM</t>
  </si>
  <si>
    <t>장항석</t>
  </si>
  <si>
    <t>01052119723</t>
  </si>
  <si>
    <t>KJ0796</t>
  </si>
  <si>
    <t>AIRZETA CO., LTD</t>
  </si>
  <si>
    <t>엄정희</t>
  </si>
  <si>
    <t>01073908852</t>
  </si>
  <si>
    <t>13583</t>
  </si>
  <si>
    <t>이홍규</t>
  </si>
  <si>
    <t>01039290806</t>
  </si>
  <si>
    <t>11699</t>
  </si>
  <si>
    <t>04591</t>
  </si>
  <si>
    <t>FCBAYERN.COM</t>
  </si>
  <si>
    <t>김원조</t>
  </si>
  <si>
    <t>01088103253</t>
  </si>
  <si>
    <t>06713</t>
  </si>
  <si>
    <t>WWW.DISCOGS.COM</t>
  </si>
  <si>
    <t>이완수</t>
  </si>
  <si>
    <t>01037617694</t>
  </si>
  <si>
    <t>04060</t>
  </si>
  <si>
    <t>강현우</t>
  </si>
  <si>
    <t>01093744246</t>
  </si>
  <si>
    <t>38692</t>
  </si>
  <si>
    <t>방세환</t>
  </si>
  <si>
    <t>01059410224</t>
  </si>
  <si>
    <t>42755</t>
  </si>
  <si>
    <t>KJ796</t>
  </si>
  <si>
    <t>AIR INCHEON CO., LTD</t>
  </si>
  <si>
    <t>WWW.UNIQLO.COM</t>
  </si>
  <si>
    <t>유미경</t>
  </si>
  <si>
    <t>01074779504</t>
  </si>
  <si>
    <t>13530</t>
  </si>
  <si>
    <t>KE0530</t>
  </si>
  <si>
    <t>이경숙</t>
  </si>
  <si>
    <t>01022246033</t>
  </si>
  <si>
    <t>27201</t>
  </si>
  <si>
    <t>2025-09-03</t>
  </si>
  <si>
    <t>72220339104</t>
  </si>
  <si>
    <t>6094318722239</t>
  </si>
  <si>
    <t>조범수</t>
  </si>
  <si>
    <t>01047920054</t>
  </si>
  <si>
    <t>04395</t>
  </si>
  <si>
    <t>WWW.BUGABOO.COM</t>
  </si>
  <si>
    <t>6094318722239 (2)</t>
  </si>
  <si>
    <t>GE722399</t>
  </si>
  <si>
    <t>6094318722243</t>
  </si>
  <si>
    <t>김주영</t>
  </si>
  <si>
    <t>01040369383</t>
  </si>
  <si>
    <t>10427</t>
  </si>
  <si>
    <t>GE723425</t>
  </si>
  <si>
    <t>PDE250053918</t>
  </si>
  <si>
    <t>곽동혁</t>
  </si>
  <si>
    <t>01089652369</t>
  </si>
  <si>
    <t>42257</t>
  </si>
  <si>
    <t>6094373012159</t>
  </si>
  <si>
    <t>1831180-GEOPASS</t>
  </si>
  <si>
    <t>2025-09-04</t>
  </si>
  <si>
    <t>18050238311</t>
  </si>
  <si>
    <t>6094318722254</t>
  </si>
  <si>
    <t>황문성</t>
  </si>
  <si>
    <t>01053811133</t>
  </si>
  <si>
    <t>04419</t>
  </si>
  <si>
    <t>WWW.SEGAFREDO.IT</t>
  </si>
  <si>
    <t>GE724694</t>
  </si>
  <si>
    <t>6094318722237</t>
  </si>
  <si>
    <t>남해종</t>
  </si>
  <si>
    <t>01088366060</t>
  </si>
  <si>
    <t>41151</t>
  </si>
  <si>
    <t>GE721996</t>
  </si>
  <si>
    <t>6094318722240</t>
  </si>
  <si>
    <t>유종완</t>
  </si>
  <si>
    <t>01064214918</t>
  </si>
  <si>
    <t>28221</t>
  </si>
  <si>
    <t>GE722821</t>
  </si>
  <si>
    <t>2025-09-05</t>
  </si>
  <si>
    <t>18050238322</t>
  </si>
  <si>
    <t>6094318722252</t>
  </si>
  <si>
    <t>공지애</t>
  </si>
  <si>
    <t>01047875080</t>
  </si>
  <si>
    <t>61704</t>
  </si>
  <si>
    <t>GE724120</t>
  </si>
  <si>
    <t>6094318722250</t>
  </si>
  <si>
    <t>강영주</t>
  </si>
  <si>
    <t>0619808504</t>
  </si>
  <si>
    <t>58604</t>
  </si>
  <si>
    <t>GE724062</t>
  </si>
  <si>
    <t>6094318722226</t>
  </si>
  <si>
    <t>GE719982</t>
  </si>
  <si>
    <t>6094318722247</t>
  </si>
  <si>
    <t>이유진</t>
  </si>
  <si>
    <t>01062964757</t>
  </si>
  <si>
    <t>44656</t>
  </si>
  <si>
    <t>GE724059</t>
  </si>
  <si>
    <t>6094318722242</t>
  </si>
  <si>
    <t>이상승</t>
  </si>
  <si>
    <t>01046802502</t>
  </si>
  <si>
    <t>06800</t>
  </si>
  <si>
    <t>WWW.FARFETCH.COM</t>
  </si>
  <si>
    <t>GE722950</t>
  </si>
  <si>
    <t>6094318722249</t>
  </si>
  <si>
    <t>GE724061</t>
  </si>
  <si>
    <t>2025-09-10</t>
  </si>
  <si>
    <t>18050238392</t>
  </si>
  <si>
    <t>6094318722259</t>
  </si>
  <si>
    <t>김용환</t>
  </si>
  <si>
    <t>01028471234</t>
  </si>
  <si>
    <t>61231</t>
  </si>
  <si>
    <t>GE725570</t>
  </si>
  <si>
    <t>KE518</t>
  </si>
  <si>
    <t>6094318722251</t>
  </si>
  <si>
    <t>최현준</t>
  </si>
  <si>
    <t>01098019161</t>
  </si>
  <si>
    <t>52823</t>
  </si>
  <si>
    <t>GE724068</t>
  </si>
  <si>
    <t>PDE250055048</t>
  </si>
  <si>
    <t>6094373017870</t>
  </si>
  <si>
    <t>1831935-GEOPASS</t>
  </si>
  <si>
    <t>6094318722233</t>
  </si>
  <si>
    <t>WWW.BRITAX ROEMER.DE</t>
  </si>
  <si>
    <t>GE721237</t>
  </si>
  <si>
    <t>PDE250055047</t>
  </si>
  <si>
    <t>6094373017869</t>
  </si>
  <si>
    <t>1831880-GEOPASS</t>
  </si>
  <si>
    <t>6094318722245</t>
  </si>
  <si>
    <t>GE724057</t>
  </si>
  <si>
    <t>PDE250055364</t>
  </si>
  <si>
    <t>최용민</t>
  </si>
  <si>
    <t>01043177362</t>
  </si>
  <si>
    <t>46013</t>
  </si>
  <si>
    <t>6094373021020</t>
  </si>
  <si>
    <t>1831081-GEOPASS</t>
  </si>
  <si>
    <t>6094318722258</t>
  </si>
  <si>
    <t>GE725399</t>
  </si>
  <si>
    <t>2025-09-11</t>
  </si>
  <si>
    <t>18050238333</t>
  </si>
  <si>
    <t>6094318722277</t>
  </si>
  <si>
    <t>이성현</t>
  </si>
  <si>
    <t>01077277073</t>
  </si>
  <si>
    <t>18497</t>
  </si>
  <si>
    <t>GE728300</t>
  </si>
  <si>
    <t>6094318722265</t>
  </si>
  <si>
    <t>김성준</t>
  </si>
  <si>
    <t>01021791135</t>
  </si>
  <si>
    <t>22125</t>
  </si>
  <si>
    <t>GE726034</t>
  </si>
  <si>
    <t>6094318722264</t>
  </si>
  <si>
    <t>강나루</t>
  </si>
  <si>
    <t>01045272567</t>
  </si>
  <si>
    <t>51343</t>
  </si>
  <si>
    <t>납세의무자 전화번호가 일치하지 않습니다./일반전환</t>
  </si>
  <si>
    <t>GE726003</t>
  </si>
  <si>
    <t>6094318722194</t>
  </si>
  <si>
    <t>WWW.PIPSTUDIO.COM</t>
  </si>
  <si>
    <t>GE714730</t>
  </si>
  <si>
    <t>6094318722255</t>
  </si>
  <si>
    <t>이영훈</t>
  </si>
  <si>
    <t>01051700135</t>
  </si>
  <si>
    <t>05247</t>
  </si>
  <si>
    <t>GE724762</t>
  </si>
  <si>
    <t>6094318722253</t>
  </si>
  <si>
    <t>정지은</t>
  </si>
  <si>
    <t>01043964281</t>
  </si>
  <si>
    <t>04595</t>
  </si>
  <si>
    <t>WWW.EBAY.COM</t>
  </si>
  <si>
    <t>GE724455</t>
  </si>
  <si>
    <t>6094318722263</t>
  </si>
  <si>
    <t>김선옥</t>
  </si>
  <si>
    <t>01091990334</t>
  </si>
  <si>
    <t>14049</t>
  </si>
  <si>
    <t>GE725934</t>
  </si>
  <si>
    <t>PDE250055363</t>
  </si>
  <si>
    <t>장호석</t>
  </si>
  <si>
    <t>01053909314</t>
  </si>
  <si>
    <t>6094373021019</t>
  </si>
  <si>
    <t>1832394-GEOPASS</t>
  </si>
  <si>
    <t>2025-09-12</t>
  </si>
  <si>
    <t>18050238344</t>
  </si>
  <si>
    <t>6094318722262</t>
  </si>
  <si>
    <t>이승재</t>
  </si>
  <si>
    <t>01045432621</t>
  </si>
  <si>
    <t>06356</t>
  </si>
  <si>
    <t>MALANIKA.COM</t>
  </si>
  <si>
    <t>GE725928</t>
  </si>
  <si>
    <t>PDE250056011</t>
  </si>
  <si>
    <t>안영철</t>
  </si>
  <si>
    <t>01090190000</t>
  </si>
  <si>
    <t>06951</t>
  </si>
  <si>
    <t>6094373023255</t>
  </si>
  <si>
    <t>1834061-GEOPASS</t>
  </si>
  <si>
    <t>6094318722257</t>
  </si>
  <si>
    <t>김영도</t>
  </si>
  <si>
    <t>01077021275</t>
  </si>
  <si>
    <t>16819</t>
  </si>
  <si>
    <t>WATCHARD.COM</t>
  </si>
  <si>
    <t>GE725172</t>
  </si>
  <si>
    <t>2025-09-14</t>
  </si>
  <si>
    <t>99431947812</t>
  </si>
  <si>
    <t>6094318722271</t>
  </si>
  <si>
    <t>STORE.ASROMA.COM</t>
  </si>
  <si>
    <t>GE727711</t>
  </si>
  <si>
    <t>6094318722278</t>
  </si>
  <si>
    <t>일반전환(부호검증오류)</t>
  </si>
  <si>
    <t>GE728780</t>
  </si>
  <si>
    <t>6094318722276</t>
  </si>
  <si>
    <t>TSOI VIKTORIYA</t>
  </si>
  <si>
    <t>01023300221</t>
  </si>
  <si>
    <t>08315</t>
  </si>
  <si>
    <t>GE728271</t>
  </si>
  <si>
    <t>6094318722275</t>
  </si>
  <si>
    <t>김배수</t>
  </si>
  <si>
    <t>01042444210</t>
  </si>
  <si>
    <t>GE728205</t>
  </si>
  <si>
    <t>6094318722274</t>
  </si>
  <si>
    <t>남민경</t>
  </si>
  <si>
    <t>01026100901</t>
  </si>
  <si>
    <t>03766</t>
  </si>
  <si>
    <t>EU.PUMA.COM</t>
  </si>
  <si>
    <t>GE728167</t>
  </si>
  <si>
    <t>6094318722272</t>
  </si>
  <si>
    <t>WWW.SPORTSPAR.COM</t>
  </si>
  <si>
    <t>GE727991</t>
  </si>
  <si>
    <t>PDE250056737</t>
  </si>
  <si>
    <t>최우제</t>
  </si>
  <si>
    <t>01085102001</t>
  </si>
  <si>
    <t>10063</t>
  </si>
  <si>
    <t>6094373025811</t>
  </si>
  <si>
    <t>1835473-GEOPASS</t>
  </si>
  <si>
    <t>6094318722269</t>
  </si>
  <si>
    <t>정미령</t>
  </si>
  <si>
    <t>01089783204</t>
  </si>
  <si>
    <t>GE727412</t>
  </si>
  <si>
    <t>6094318722267</t>
  </si>
  <si>
    <t>송남미</t>
  </si>
  <si>
    <t>01027710017</t>
  </si>
  <si>
    <t>22003</t>
  </si>
  <si>
    <t>WWW.EASYCOSMETIC.DE</t>
  </si>
  <si>
    <t>GE726427</t>
  </si>
  <si>
    <t>6094318722256</t>
  </si>
  <si>
    <t>이주원</t>
  </si>
  <si>
    <t>01083117726</t>
  </si>
  <si>
    <t>16974</t>
  </si>
  <si>
    <t>WWW.KIDOMIO.COM</t>
  </si>
  <si>
    <t>GE724778</t>
  </si>
  <si>
    <t>PDE250056735</t>
  </si>
  <si>
    <t>김회철</t>
  </si>
  <si>
    <t>01090439023</t>
  </si>
  <si>
    <t>03769</t>
  </si>
  <si>
    <t>6094373025809</t>
  </si>
  <si>
    <t>1832772-GEOPASS</t>
  </si>
  <si>
    <t>PDE250056736</t>
  </si>
  <si>
    <t>민준기</t>
  </si>
  <si>
    <t>01063237629</t>
  </si>
  <si>
    <t>6094373025810</t>
  </si>
  <si>
    <t>1833961-GEOPASS</t>
  </si>
  <si>
    <t>2025-09-17</t>
  </si>
  <si>
    <t>72220338942</t>
  </si>
  <si>
    <t>PDE250057003</t>
  </si>
  <si>
    <t>6094373027859</t>
  </si>
  <si>
    <t>1833997-GEOPASS</t>
  </si>
  <si>
    <t>PDE250057004</t>
  </si>
  <si>
    <t>이현미</t>
  </si>
  <si>
    <t>01065949087</t>
  </si>
  <si>
    <t>06990</t>
  </si>
  <si>
    <t>WWW.PROPHILA.DE</t>
  </si>
  <si>
    <t>6094373027860</t>
  </si>
  <si>
    <t>1832398-GEOPASS</t>
  </si>
  <si>
    <t>PDE250057005</t>
  </si>
  <si>
    <t>6094373027861</t>
  </si>
  <si>
    <t>1836528-GEOPASS</t>
  </si>
  <si>
    <t>6094318722279</t>
  </si>
  <si>
    <t>송수아</t>
  </si>
  <si>
    <t>01094002375</t>
  </si>
  <si>
    <t>06025</t>
  </si>
  <si>
    <t>FERMLIVING.COM</t>
  </si>
  <si>
    <t>GE729193</t>
  </si>
  <si>
    <t>6094318722283</t>
  </si>
  <si>
    <t>GE729899</t>
  </si>
  <si>
    <t>6094318722282</t>
  </si>
  <si>
    <t>정은철</t>
  </si>
  <si>
    <t>01027590273</t>
  </si>
  <si>
    <t>16014</t>
  </si>
  <si>
    <t>SHOP.RADSPORT IBERT.DE</t>
  </si>
  <si>
    <t>GE729760</t>
  </si>
  <si>
    <t>6094318722280</t>
  </si>
  <si>
    <t>박종현</t>
  </si>
  <si>
    <t>01097487346</t>
  </si>
  <si>
    <t>55091</t>
  </si>
  <si>
    <t>GE729476</t>
  </si>
  <si>
    <t>6094318722284</t>
  </si>
  <si>
    <t>07333</t>
  </si>
  <si>
    <t>GE729900</t>
  </si>
  <si>
    <t>2025-09-18</t>
  </si>
  <si>
    <t>18050238355</t>
  </si>
  <si>
    <t>6094318722273</t>
  </si>
  <si>
    <t>정수경</t>
  </si>
  <si>
    <t>01088889763</t>
  </si>
  <si>
    <t>06659</t>
  </si>
  <si>
    <t>GE728096</t>
  </si>
  <si>
    <t>2025-09-19</t>
  </si>
  <si>
    <t>18050238366</t>
  </si>
  <si>
    <t>6094318722289</t>
  </si>
  <si>
    <t>전도이</t>
  </si>
  <si>
    <t>01087798181</t>
  </si>
  <si>
    <t>06296</t>
  </si>
  <si>
    <t>GE731174</t>
  </si>
  <si>
    <t>6094318722287</t>
  </si>
  <si>
    <t>오혜진</t>
  </si>
  <si>
    <t>01064792665</t>
  </si>
  <si>
    <t>16699</t>
  </si>
  <si>
    <t>GE731012</t>
  </si>
  <si>
    <t>PDE250057842</t>
  </si>
  <si>
    <t>6094373030382</t>
  </si>
  <si>
    <t>1837287-GEOPASS</t>
  </si>
  <si>
    <t>6094318722285</t>
  </si>
  <si>
    <t>김세민</t>
  </si>
  <si>
    <t>01043638770</t>
  </si>
  <si>
    <t>28760</t>
  </si>
  <si>
    <t>WWW.ETSY.COM</t>
  </si>
  <si>
    <t>GE730013</t>
  </si>
  <si>
    <t>6094318722286</t>
  </si>
  <si>
    <t>봉은혜</t>
  </si>
  <si>
    <t>01023990352</t>
  </si>
  <si>
    <t>22642</t>
  </si>
  <si>
    <t>GE731011</t>
  </si>
  <si>
    <t>2025-09-26</t>
  </si>
  <si>
    <t>18050238381</t>
  </si>
  <si>
    <t>PDE250059093</t>
  </si>
  <si>
    <t>박수훈</t>
  </si>
  <si>
    <t>01032216491</t>
  </si>
  <si>
    <t>18413</t>
  </si>
  <si>
    <t>2258311</t>
  </si>
  <si>
    <t>JIMPASS CO., LTD.</t>
  </si>
  <si>
    <t>6094373037301</t>
  </si>
  <si>
    <t>1838171-GEOPASS</t>
  </si>
  <si>
    <t>6094318722314</t>
  </si>
  <si>
    <t>여준의</t>
  </si>
  <si>
    <t>01050285596</t>
  </si>
  <si>
    <t>14790</t>
  </si>
  <si>
    <t>2258310</t>
  </si>
  <si>
    <t>GE733430</t>
  </si>
  <si>
    <t>6094318722297</t>
  </si>
  <si>
    <t>강윤환</t>
  </si>
  <si>
    <t>01053379221</t>
  </si>
  <si>
    <t>28113</t>
  </si>
  <si>
    <t>GE731814</t>
  </si>
  <si>
    <t>6094318722302</t>
  </si>
  <si>
    <t>박찬영</t>
  </si>
  <si>
    <t>01093251090</t>
  </si>
  <si>
    <t>04004</t>
  </si>
  <si>
    <t>GE732439</t>
  </si>
  <si>
    <t>6094318722299</t>
  </si>
  <si>
    <t>김범기</t>
  </si>
  <si>
    <t>01054264040</t>
  </si>
  <si>
    <t>01004</t>
  </si>
  <si>
    <t>WWW.GUE SPORT.DE</t>
  </si>
  <si>
    <t>GE732095</t>
  </si>
  <si>
    <t>6094318722306</t>
  </si>
  <si>
    <t>김태인</t>
  </si>
  <si>
    <t>01025121161</t>
  </si>
  <si>
    <t>18394</t>
  </si>
  <si>
    <t>WWW2.HM.COM</t>
  </si>
  <si>
    <t>GE732743</t>
  </si>
  <si>
    <t>6094318722303</t>
  </si>
  <si>
    <t>EBAY.US</t>
  </si>
  <si>
    <t>GE732562</t>
  </si>
  <si>
    <t>6094318722312</t>
  </si>
  <si>
    <t>구영숙</t>
  </si>
  <si>
    <t>01065777955</t>
  </si>
  <si>
    <t>01119</t>
  </si>
  <si>
    <t>GE733427</t>
  </si>
  <si>
    <t>6094318722300</t>
  </si>
  <si>
    <t>이가영</t>
  </si>
  <si>
    <t>01091152503</t>
  </si>
  <si>
    <t>06258</t>
  </si>
  <si>
    <t>GE732215</t>
  </si>
  <si>
    <t>6094318722296</t>
  </si>
  <si>
    <t>최재훈</t>
  </si>
  <si>
    <t>01072226996</t>
  </si>
  <si>
    <t>61445</t>
  </si>
  <si>
    <t>HERMITAGEOILS.COM</t>
  </si>
  <si>
    <t>GE731788</t>
  </si>
  <si>
    <t>6094318722288</t>
  </si>
  <si>
    <t>김정심</t>
  </si>
  <si>
    <t>01086244818</t>
  </si>
  <si>
    <t>13306</t>
  </si>
  <si>
    <t>GE731123</t>
  </si>
  <si>
    <t>6094318722290</t>
  </si>
  <si>
    <t>전성환</t>
  </si>
  <si>
    <t>01068270332</t>
  </si>
  <si>
    <t>04400</t>
  </si>
  <si>
    <t>GE731308</t>
  </si>
  <si>
    <t>PDE250058439</t>
  </si>
  <si>
    <t>6094373033846</t>
  </si>
  <si>
    <t>1837299-GEOPASS</t>
  </si>
  <si>
    <t>6094318722308</t>
  </si>
  <si>
    <t>GE732875</t>
  </si>
  <si>
    <t>6094318722298</t>
  </si>
  <si>
    <t>마동현</t>
  </si>
  <si>
    <t>01062300497</t>
  </si>
  <si>
    <t>10528</t>
  </si>
  <si>
    <t>선입항 무적장</t>
  </si>
  <si>
    <t>GE731993</t>
  </si>
  <si>
    <t>6094318722295</t>
  </si>
  <si>
    <t>김동석</t>
  </si>
  <si>
    <t>01052154201</t>
  </si>
  <si>
    <t>31155</t>
  </si>
  <si>
    <t>WWW.ZALANDO LOUNGE.DE</t>
  </si>
  <si>
    <t>GE731769</t>
  </si>
  <si>
    <t>6094318722294</t>
  </si>
  <si>
    <t>GE731695</t>
  </si>
  <si>
    <t>PDE250058438</t>
  </si>
  <si>
    <t>6094373033845</t>
  </si>
  <si>
    <t>1835408-GEOPASS</t>
  </si>
  <si>
    <t>2025-09-28</t>
  </si>
  <si>
    <t>99431947834</t>
  </si>
  <si>
    <t>6094318722325</t>
  </si>
  <si>
    <t>강동현</t>
  </si>
  <si>
    <t>01038383446</t>
  </si>
  <si>
    <t>63264</t>
  </si>
  <si>
    <t>GE734987</t>
  </si>
  <si>
    <t>6094318722320</t>
  </si>
  <si>
    <t>박애진</t>
  </si>
  <si>
    <t>01030829405</t>
  </si>
  <si>
    <t>12771</t>
  </si>
  <si>
    <t>EU CUSTOMERS.BRANDYMELVILLE.COM</t>
  </si>
  <si>
    <t>GE734067</t>
  </si>
  <si>
    <t>6094318722319</t>
  </si>
  <si>
    <t>성은숙</t>
  </si>
  <si>
    <t>01035600507</t>
  </si>
  <si>
    <t>WWW.SPORT THIEME.DE</t>
  </si>
  <si>
    <t>GE733954</t>
  </si>
  <si>
    <t>6094318722318</t>
  </si>
  <si>
    <t>GE733952</t>
  </si>
  <si>
    <t>6094318722316</t>
  </si>
  <si>
    <t>김겸</t>
  </si>
  <si>
    <t>01090144880</t>
  </si>
  <si>
    <t>59351</t>
  </si>
  <si>
    <t>SHOP.MAINZ05.DE</t>
  </si>
  <si>
    <t>GE733571</t>
  </si>
  <si>
    <t>6094318722315</t>
  </si>
  <si>
    <t>이제원</t>
  </si>
  <si>
    <t>01097901027</t>
  </si>
  <si>
    <t>06611</t>
  </si>
  <si>
    <t>SHOP.METROPOLITAN PHARMACY.COM</t>
  </si>
  <si>
    <t>GE733440</t>
  </si>
  <si>
    <t>6094318722313</t>
  </si>
  <si>
    <t>정영진</t>
  </si>
  <si>
    <t>01025900780</t>
  </si>
  <si>
    <t>50341</t>
  </si>
  <si>
    <t>GE733429</t>
  </si>
  <si>
    <t>6094318722309</t>
  </si>
  <si>
    <t>이경호</t>
  </si>
  <si>
    <t>01085245862</t>
  </si>
  <si>
    <t>04968</t>
  </si>
  <si>
    <t>GE733091</t>
  </si>
  <si>
    <t>6094318722260</t>
  </si>
  <si>
    <t>김문향</t>
  </si>
  <si>
    <t>01085901113</t>
  </si>
  <si>
    <t>39906</t>
  </si>
  <si>
    <t>HOLDIT.COM</t>
  </si>
  <si>
    <t>GE725607</t>
  </si>
  <si>
    <t>PDE250060575</t>
  </si>
  <si>
    <t>6094373042830</t>
  </si>
  <si>
    <t>1837974-GEOPASS</t>
  </si>
  <si>
    <t>PDE250060576</t>
  </si>
  <si>
    <t>6094373042831</t>
  </si>
  <si>
    <t>1836531-GEOPASS</t>
  </si>
  <si>
    <t>PDE250060577</t>
  </si>
  <si>
    <t>최범균</t>
  </si>
  <si>
    <t>01027462200</t>
  </si>
  <si>
    <t>16808</t>
  </si>
  <si>
    <t>WWW.AUTODOC.PARTS</t>
  </si>
  <si>
    <t>6094373042832 (2)</t>
  </si>
  <si>
    <t>1838051-GEOPASS</t>
  </si>
  <si>
    <t>6094318722321</t>
  </si>
  <si>
    <t>GE734257</t>
  </si>
  <si>
    <t>INVOICE -  SAEROM CNC 2025.09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</si>
</sst>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&quot;₩&quot;#,##0_);[Red]\(&quot;₩&quot;#,##0\)"/>
    <numFmt numFmtId="179" formatCode="0.00_);[Red]\(0.00\)"/>
    <numFmt numFmtId="180" formatCode="_-[$₩-412]* #,##0.00_-;\-[$₩-412]* #,##0.00_-;_-[$₩-412]* &quot;-&quot;??_-;_-@_-"/>
    <numFmt numFmtId="181" formatCode="_-[$₩-412]* #,##0_-;\-[$₩-412]* #,##0_-;_-[$₩-412]* &quot;-&quot;??_-;_-@_-"/>
    <numFmt numFmtId="182" formatCode="\$#,##0.00"/>
    <numFmt numFmtId="183" formatCode="_-* #,##0.00_-;\-* #,##0.00_-;_-* &quot;-&quot;_-;_-@_-"/>
  </numFmts>
  <fonts count="43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Calibri"/>
      <family val="3"/>
      <charset val="129"/>
    </font>
  </fonts>
  <fills count="11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2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3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136">
    <xf numFmtId="0" fontId="0" fillId="0" borderId="0" xfId="0">
      <alignment vertical="center"/>
    </xf>
    <xf numFmtId="0" fontId="4" fillId="0" borderId="0" xfId="0" applyFont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6" fontId="4" fillId="0" borderId="16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8" fontId="8" fillId="0" borderId="16" xfId="1" applyNumberFormat="1" applyFont="1" applyBorder="1">
      <alignment vertical="center"/>
    </xf>
    <xf numFmtId="177" fontId="14" fillId="5" borderId="12" xfId="2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7" borderId="0" xfId="0" applyFont="1" applyFill="1" applyAlignment="1"/>
    <xf numFmtId="0" fontId="14" fillId="3" borderId="0" xfId="0" applyFont="1" applyFill="1" applyAlignment="1"/>
    <xf numFmtId="176" fontId="14" fillId="7" borderId="0" xfId="0" applyNumberFormat="1" applyFont="1" applyFill="1" applyAlignment="1"/>
    <xf numFmtId="178" fontId="20" fillId="3" borderId="1" xfId="1" applyNumberFormat="1" applyFont="1" applyFill="1" applyBorder="1">
      <alignment vertical="center"/>
    </xf>
    <xf numFmtId="178" fontId="21" fillId="3" borderId="1" xfId="1" applyNumberFormat="1" applyFont="1" applyFill="1" applyBorder="1">
      <alignment vertical="center"/>
    </xf>
    <xf numFmtId="179" fontId="4" fillId="0" borderId="16" xfId="0" applyNumberFormat="1" applyFont="1" applyBorder="1" applyAlignment="1"/>
    <xf numFmtId="49" fontId="11" fillId="2" borderId="1" xfId="0" applyNumberFormat="1" applyFont="1" applyFill="1" applyBorder="1" applyAlignment="1">
      <alignment horizontal="center" vertical="center"/>
    </xf>
    <xf numFmtId="178" fontId="8" fillId="0" borderId="22" xfId="1" applyNumberFormat="1" applyFont="1" applyBorder="1">
      <alignment vertical="center"/>
    </xf>
    <xf numFmtId="0" fontId="25" fillId="4" borderId="0" xfId="20" applyFont="1" applyFill="1" applyAlignment="1">
      <alignment horizontal="center" vertical="center"/>
    </xf>
    <xf numFmtId="0" fontId="26" fillId="2" borderId="0" xfId="20" applyFont="1">
      <alignment vertical="center"/>
    </xf>
    <xf numFmtId="14" fontId="25" fillId="2" borderId="0" xfId="20" applyNumberFormat="1" applyFont="1" applyAlignment="1">
      <alignment horizontal="center" vertical="center"/>
    </xf>
    <xf numFmtId="0" fontId="26" fillId="2" borderId="0" xfId="20" applyFont="1" applyAlignment="1">
      <alignment vertical="center" wrapText="1"/>
    </xf>
    <xf numFmtId="14" fontId="24" fillId="2" borderId="0" xfId="20" applyNumberFormat="1" applyFont="1" applyAlignment="1">
      <alignment horizontal="center" vertical="center"/>
    </xf>
    <xf numFmtId="0" fontId="24" fillId="2" borderId="0" xfId="20" applyFont="1" applyAlignment="1">
      <alignment vertical="center" wrapText="1"/>
    </xf>
    <xf numFmtId="14" fontId="28" fillId="2" borderId="0" xfId="20" applyNumberFormat="1" applyFont="1" applyAlignment="1">
      <alignment horizontal="center" vertical="center"/>
    </xf>
    <xf numFmtId="0" fontId="28" fillId="2" borderId="0" xfId="20" applyFont="1" applyAlignment="1">
      <alignment vertical="center" wrapText="1"/>
    </xf>
    <xf numFmtId="14" fontId="26" fillId="2" borderId="0" xfId="20" applyNumberFormat="1" applyFont="1" applyAlignment="1">
      <alignment horizontal="center" vertical="center"/>
    </xf>
    <xf numFmtId="0" fontId="26" fillId="2" borderId="0" xfId="2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29" fillId="0" borderId="0" xfId="1" applyFont="1" applyAlignment="1">
      <alignment horizontal="center" vertical="center"/>
    </xf>
    <xf numFmtId="0" fontId="27" fillId="2" borderId="0" xfId="20" applyFont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3" xfId="0" applyFont="1" applyBorder="1" applyAlignment="1">
      <alignment horizontal="left" vertical="center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1" fillId="0" borderId="5" xfId="0" applyFont="1" applyBorder="1" applyAlignment="1">
      <alignment horizontal="left" vertical="center"/>
    </xf>
    <xf numFmtId="0" fontId="31" fillId="0" borderId="6" xfId="0" applyFont="1" applyBorder="1">
      <alignment vertical="center"/>
    </xf>
    <xf numFmtId="0" fontId="31" fillId="0" borderId="7" xfId="0" applyFont="1" applyBorder="1">
      <alignment vertical="center"/>
    </xf>
    <xf numFmtId="0" fontId="31" fillId="2" borderId="23" xfId="0" applyFont="1" applyFill="1" applyBorder="1" applyAlignment="1">
      <alignment horizontal="left" vertical="center"/>
    </xf>
    <xf numFmtId="0" fontId="31" fillId="2" borderId="25" xfId="0" applyFont="1" applyFill="1" applyBorder="1">
      <alignment vertical="center"/>
    </xf>
    <xf numFmtId="0" fontId="31" fillId="2" borderId="24" xfId="0" applyFont="1" applyFill="1" applyBorder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>
      <alignment vertical="center"/>
    </xf>
    <xf numFmtId="0" fontId="32" fillId="0" borderId="8" xfId="0" applyFont="1" applyBorder="1" applyAlignment="1">
      <alignment horizontal="right" vertical="center"/>
    </xf>
    <xf numFmtId="0" fontId="30" fillId="6" borderId="13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6" borderId="15" xfId="0" applyFont="1" applyFill="1" applyBorder="1" applyAlignment="1">
      <alignment horizontal="center" vertical="center"/>
    </xf>
    <xf numFmtId="41" fontId="31" fillId="0" borderId="9" xfId="1" applyFont="1" applyBorder="1" applyAlignment="1">
      <alignment horizontal="center" vertical="center"/>
    </xf>
    <xf numFmtId="41" fontId="31" fillId="0" borderId="10" xfId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41" fontId="31" fillId="0" borderId="3" xfId="1" applyFont="1" applyBorder="1" applyAlignment="1">
      <alignment horizontal="center" vertical="center"/>
    </xf>
    <xf numFmtId="41" fontId="31" fillId="0" borderId="2" xfId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41" fontId="31" fillId="0" borderId="5" xfId="1" applyFont="1" applyBorder="1" applyAlignment="1">
      <alignment horizontal="center" vertical="center"/>
    </xf>
    <xf numFmtId="41" fontId="31" fillId="0" borderId="6" xfId="1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1" fontId="31" fillId="0" borderId="11" xfId="1" applyFont="1" applyBorder="1" applyAlignment="1">
      <alignment horizontal="right" vertical="center"/>
    </xf>
    <xf numFmtId="41" fontId="31" fillId="0" borderId="19" xfId="1" applyFont="1" applyBorder="1" applyAlignment="1">
      <alignment horizontal="right" vertical="center"/>
    </xf>
    <xf numFmtId="0" fontId="30" fillId="0" borderId="0" xfId="0" applyFont="1">
      <alignment vertical="center"/>
    </xf>
    <xf numFmtId="0" fontId="31" fillId="0" borderId="0" xfId="0" quotePrefix="1" applyFont="1">
      <alignment vertical="center"/>
    </xf>
    <xf numFmtId="0" fontId="33" fillId="0" borderId="1" xfId="0" applyFont="1" applyBorder="1" applyAlignment="1">
      <alignment horizontal="center" vertical="center"/>
    </xf>
    <xf numFmtId="0" fontId="30" fillId="8" borderId="13" xfId="0" applyFont="1" applyFill="1" applyBorder="1">
      <alignment vertical="center"/>
    </xf>
    <xf numFmtId="0" fontId="30" fillId="8" borderId="14" xfId="0" applyFont="1" applyFill="1" applyBorder="1">
      <alignment vertical="center"/>
    </xf>
    <xf numFmtId="0" fontId="30" fillId="8" borderId="15" xfId="0" applyFont="1" applyFill="1" applyBorder="1">
      <alignment vertical="center"/>
    </xf>
    <xf numFmtId="180" fontId="11" fillId="2" borderId="17" xfId="2" applyNumberFormat="1" applyFont="1" applyFill="1" applyBorder="1" applyAlignment="1">
      <alignment horizontal="left" vertical="center"/>
    </xf>
    <xf numFmtId="49" fontId="22" fillId="8" borderId="12" xfId="0" applyNumberFormat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0" fontId="7" fillId="2" borderId="0" xfId="17"/>
    <xf numFmtId="0" fontId="36" fillId="2" borderId="29" xfId="17" applyFont="1" applyBorder="1" applyAlignment="1">
      <alignment vertical="center"/>
    </xf>
    <xf numFmtId="0" fontId="25" fillId="2" borderId="0" xfId="17" applyFont="1" applyAlignment="1">
      <alignment vertical="center"/>
    </xf>
    <xf numFmtId="0" fontId="25" fillId="2" borderId="30" xfId="17" applyFont="1" applyBorder="1" applyAlignment="1">
      <alignment vertical="center"/>
    </xf>
    <xf numFmtId="0" fontId="37" fillId="4" borderId="33" xfId="17" applyFont="1" applyFill="1" applyBorder="1" applyAlignment="1">
      <alignment horizontal="center" vertical="center"/>
    </xf>
    <xf numFmtId="0" fontId="37" fillId="4" borderId="35" xfId="17" applyFont="1" applyFill="1" applyBorder="1" applyAlignment="1">
      <alignment horizontal="center" vertical="center"/>
    </xf>
    <xf numFmtId="0" fontId="39" fillId="4" borderId="36" xfId="17" applyFont="1" applyFill="1" applyBorder="1" applyAlignment="1">
      <alignment horizontal="center" vertical="center" wrapText="1"/>
    </xf>
    <xf numFmtId="0" fontId="40" fillId="5" borderId="20" xfId="17" applyFont="1" applyFill="1" applyBorder="1" applyAlignment="1">
      <alignment horizontal="center" vertical="center"/>
    </xf>
    <xf numFmtId="42" fontId="40" fillId="5" borderId="20" xfId="4" applyFont="1" applyFill="1" applyBorder="1" applyAlignment="1">
      <alignment horizontal="right" vertical="center"/>
    </xf>
    <xf numFmtId="0" fontId="40" fillId="5" borderId="1" xfId="17" applyFont="1" applyFill="1" applyBorder="1" applyAlignment="1">
      <alignment horizontal="center" vertical="center"/>
    </xf>
    <xf numFmtId="42" fontId="41" fillId="5" borderId="38" xfId="17" applyNumberFormat="1" applyFont="1" applyFill="1" applyBorder="1" applyAlignment="1">
      <alignment horizontal="center" vertical="center" wrapText="1"/>
    </xf>
    <xf numFmtId="0" fontId="40" fillId="9" borderId="20" xfId="17" applyFont="1" applyFill="1" applyBorder="1" applyAlignment="1">
      <alignment horizontal="center" vertical="center" wrapText="1"/>
    </xf>
    <xf numFmtId="42" fontId="40" fillId="9" borderId="20" xfId="4" applyFont="1" applyFill="1" applyBorder="1" applyAlignment="1">
      <alignment horizontal="right" vertical="center"/>
    </xf>
    <xf numFmtId="0" fontId="40" fillId="9" borderId="1" xfId="17" applyFont="1" applyFill="1" applyBorder="1" applyAlignment="1">
      <alignment horizontal="center" vertical="center"/>
    </xf>
    <xf numFmtId="42" fontId="41" fillId="9" borderId="38" xfId="17" applyNumberFormat="1" applyFont="1" applyFill="1" applyBorder="1" applyAlignment="1">
      <alignment horizontal="center" vertical="center" wrapText="1"/>
    </xf>
    <xf numFmtId="42" fontId="0" fillId="2" borderId="0" xfId="4" applyFont="1"/>
    <xf numFmtId="0" fontId="7" fillId="10" borderId="1" xfId="17" applyFill="1" applyBorder="1"/>
    <xf numFmtId="0" fontId="40" fillId="10" borderId="1" xfId="17" applyFont="1" applyFill="1" applyBorder="1" applyAlignment="1">
      <alignment horizontal="center" vertical="center"/>
    </xf>
    <xf numFmtId="42" fontId="41" fillId="10" borderId="38" xfId="17" applyNumberFormat="1" applyFont="1" applyFill="1" applyBorder="1" applyAlignment="1">
      <alignment horizontal="center" vertical="center" wrapText="1"/>
    </xf>
    <xf numFmtId="0" fontId="7" fillId="10" borderId="0" xfId="17" applyFill="1"/>
    <xf numFmtId="41" fontId="37" fillId="4" borderId="41" xfId="5" applyFont="1" applyFill="1" applyBorder="1" applyAlignment="1">
      <alignment horizontal="center" vertical="center"/>
    </xf>
    <xf numFmtId="182" fontId="37" fillId="4" borderId="41" xfId="4" applyNumberFormat="1" applyFont="1" applyFill="1" applyBorder="1" applyAlignment="1">
      <alignment horizontal="center" vertical="center"/>
    </xf>
    <xf numFmtId="42" fontId="37" fillId="4" borderId="17" xfId="17" applyNumberFormat="1" applyFont="1" applyFill="1" applyBorder="1" applyAlignment="1">
      <alignment horizontal="center" vertical="center"/>
    </xf>
    <xf numFmtId="42" fontId="37" fillId="4" borderId="42" xfId="4" applyFont="1" applyFill="1" applyBorder="1" applyAlignment="1">
      <alignment horizontal="center" vertical="center"/>
    </xf>
    <xf numFmtId="0" fontId="7" fillId="2" borderId="0" xfId="17" applyAlignment="1">
      <alignment horizontal="center"/>
    </xf>
    <xf numFmtId="0" fontId="8" fillId="0" borderId="0" xfId="0" applyFont="1" applyAlignment="1">
      <alignment horizontal="left" vertical="center"/>
    </xf>
    <xf numFmtId="176" fontId="4" fillId="0" borderId="16" xfId="0" applyNumberFormat="1" applyFont="1" applyBorder="1" applyAlignment="1">
      <alignment horizontal="left"/>
    </xf>
    <xf numFmtId="181" fontId="4" fillId="3" borderId="16" xfId="0" applyNumberFormat="1" applyFont="1" applyFill="1" applyBorder="1" applyAlignment="1">
      <alignment horizontal="center"/>
    </xf>
    <xf numFmtId="179" fontId="4" fillId="0" borderId="16" xfId="0" applyNumberFormat="1" applyFont="1" applyBorder="1" applyAlignment="1">
      <alignment horizontal="center"/>
    </xf>
    <xf numFmtId="183" fontId="31" fillId="0" borderId="3" xfId="1" applyNumberFormat="1" applyFont="1" applyBorder="1" applyAlignment="1">
      <alignment horizontal="center" vertical="center"/>
    </xf>
    <xf numFmtId="183" fontId="31" fillId="0" borderId="5" xfId="1" applyNumberFormat="1" applyFont="1" applyBorder="1" applyAlignment="1">
      <alignment horizontal="center" vertical="center"/>
    </xf>
    <xf numFmtId="0" fontId="16" fillId="7" borderId="0" xfId="0" applyFont="1" applyFill="1" applyAlignment="1"/>
    <xf numFmtId="0" fontId="4" fillId="0" borderId="0" xfId="0" applyFont="1" applyAlignment="1">
      <alignment horizontal="center"/>
    </xf>
    <xf numFmtId="14" fontId="25" fillId="2" borderId="0" xfId="20" quotePrefix="1" applyNumberFormat="1" applyFont="1" applyAlignment="1">
      <alignment horizontal="center" vertical="center"/>
    </xf>
    <xf numFmtId="0" fontId="42" fillId="0" borderId="0" xfId="0" applyFont="1" applyAlignment="1"/>
    <xf numFmtId="177" fontId="18" fillId="5" borderId="12" xfId="2" applyNumberFormat="1" applyFont="1" applyFill="1" applyBorder="1" applyAlignment="1">
      <alignment horizontal="center" vertical="center" wrapText="1"/>
    </xf>
    <xf numFmtId="177" fontId="15" fillId="5" borderId="12" xfId="2" applyNumberFormat="1" applyFont="1" applyFill="1" applyBorder="1" applyAlignment="1">
      <alignment horizontal="center" vertical="center" wrapText="1"/>
    </xf>
    <xf numFmtId="177" fontId="14" fillId="5" borderId="12" xfId="2" quotePrefix="1" applyNumberFormat="1" applyFont="1" applyFill="1" applyBorder="1" applyAlignment="1">
      <alignment horizontal="left" vertical="center" wrapText="1"/>
    </xf>
    <xf numFmtId="177" fontId="15" fillId="5" borderId="12" xfId="2" quotePrefix="1" applyNumberFormat="1" applyFont="1" applyFill="1" applyBorder="1" applyAlignment="1">
      <alignment horizontal="center" vertical="center" wrapText="1"/>
    </xf>
    <xf numFmtId="177" fontId="3" fillId="5" borderId="12" xfId="2" applyNumberFormat="1" applyFont="1" applyFill="1" applyBorder="1" applyAlignment="1">
      <alignment horizontal="center" vertical="center" wrapText="1"/>
    </xf>
    <xf numFmtId="0" fontId="34" fillId="2" borderId="26" xfId="3" applyFont="1" applyBorder="1" applyAlignment="1">
      <alignment horizontal="center" vertical="center"/>
    </xf>
    <xf numFmtId="0" fontId="34" fillId="2" borderId="27" xfId="3" applyFont="1" applyBorder="1" applyAlignment="1">
      <alignment horizontal="center" vertical="center"/>
    </xf>
    <xf numFmtId="0" fontId="34" fillId="2" borderId="28" xfId="3" applyFont="1" applyBorder="1" applyAlignment="1">
      <alignment horizontal="center" vertical="center"/>
    </xf>
    <xf numFmtId="0" fontId="37" fillId="4" borderId="31" xfId="17" applyFont="1" applyFill="1" applyBorder="1" applyAlignment="1">
      <alignment horizontal="distributed" vertical="center" indent="2"/>
    </xf>
    <xf numFmtId="0" fontId="38" fillId="2" borderId="32" xfId="17" applyFont="1" applyBorder="1"/>
    <xf numFmtId="0" fontId="37" fillId="4" borderId="33" xfId="17" applyFont="1" applyFill="1" applyBorder="1" applyAlignment="1">
      <alignment horizontal="center" vertical="center"/>
    </xf>
    <xf numFmtId="0" fontId="37" fillId="4" borderId="34" xfId="17" applyFont="1" applyFill="1" applyBorder="1" applyAlignment="1">
      <alignment horizontal="center" vertical="center"/>
    </xf>
    <xf numFmtId="0" fontId="40" fillId="5" borderId="37" xfId="17" applyFont="1" applyFill="1" applyBorder="1" applyAlignment="1">
      <alignment horizontal="center" vertical="center"/>
    </xf>
    <xf numFmtId="0" fontId="40" fillId="5" borderId="18" xfId="17" applyFont="1" applyFill="1" applyBorder="1" applyAlignment="1">
      <alignment horizontal="center" vertical="center"/>
    </xf>
    <xf numFmtId="0" fontId="40" fillId="5" borderId="20" xfId="17" applyFont="1" applyFill="1" applyBorder="1" applyAlignment="1">
      <alignment horizontal="center" vertical="center"/>
    </xf>
    <xf numFmtId="0" fontId="40" fillId="10" borderId="37" xfId="17" applyFont="1" applyFill="1" applyBorder="1" applyAlignment="1">
      <alignment horizontal="center" vertical="center"/>
    </xf>
    <xf numFmtId="0" fontId="40" fillId="10" borderId="18" xfId="17" applyFont="1" applyFill="1" applyBorder="1" applyAlignment="1">
      <alignment horizontal="center" vertical="center"/>
    </xf>
    <xf numFmtId="0" fontId="40" fillId="10" borderId="20" xfId="17" applyFont="1" applyFill="1" applyBorder="1" applyAlignment="1">
      <alignment horizontal="center" vertical="center"/>
    </xf>
    <xf numFmtId="0" fontId="37" fillId="4" borderId="39" xfId="17" applyFont="1" applyFill="1" applyBorder="1" applyAlignment="1">
      <alignment horizontal="center" vertical="center"/>
    </xf>
    <xf numFmtId="0" fontId="37" fillId="4" borderId="40" xfId="17" applyFont="1" applyFill="1" applyBorder="1" applyAlignment="1">
      <alignment horizontal="center" vertical="center"/>
    </xf>
    <xf numFmtId="41" fontId="37" fillId="4" borderId="41" xfId="5" applyFont="1" applyFill="1" applyBorder="1" applyAlignment="1">
      <alignment vertical="center"/>
    </xf>
    <xf numFmtId="41" fontId="37" fillId="4" borderId="40" xfId="5" applyFont="1" applyFill="1" applyBorder="1" applyAlignment="1">
      <alignment vertical="center"/>
    </xf>
    <xf numFmtId="0" fontId="40" fillId="9" borderId="37" xfId="17" applyFont="1" applyFill="1" applyBorder="1" applyAlignment="1">
      <alignment horizontal="center" vertical="center"/>
    </xf>
    <xf numFmtId="0" fontId="40" fillId="9" borderId="18" xfId="17" applyFont="1" applyFill="1" applyBorder="1" applyAlignment="1">
      <alignment horizontal="center" vertical="center"/>
    </xf>
    <xf numFmtId="1" fontId="40" fillId="9" borderId="20" xfId="17" applyNumberFormat="1" applyFont="1" applyFill="1" applyBorder="1" applyAlignment="1">
      <alignment horizontal="center" vertical="center" wrapText="1"/>
    </xf>
    <xf numFmtId="1" fontId="40" fillId="9" borderId="18" xfId="17" applyNumberFormat="1" applyFont="1" applyFill="1" applyBorder="1" applyAlignment="1">
      <alignment horizontal="center" vertical="center"/>
    </xf>
    <xf numFmtId="178" fontId="20" fillId="3" borderId="20" xfId="1" applyNumberFormat="1" applyFont="1" applyFill="1" applyBorder="1" applyAlignment="1">
      <alignment horizontal="center" vertical="center"/>
    </xf>
    <xf numFmtId="178" fontId="20" fillId="3" borderId="21" xfId="1" applyNumberFormat="1" applyFont="1" applyFill="1" applyBorder="1" applyAlignment="1">
      <alignment horizontal="center" vertical="center"/>
    </xf>
    <xf numFmtId="178" fontId="20" fillId="3" borderId="18" xfId="1" applyNumberFormat="1" applyFont="1" applyFill="1" applyBorder="1" applyAlignment="1">
      <alignment horizontal="center" vertical="center"/>
    </xf>
  </cellXfs>
  <cellStyles count="21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84AA-AFE3-4B06-96F8-FE3EC4835810}">
  <dimension ref="A1:K20"/>
  <sheetViews>
    <sheetView tabSelected="1" view="pageBreakPreview" zoomScaleNormal="100" zoomScaleSheetLayoutView="100" workbookViewId="0">
      <selection activeCell="C5" sqref="C5:D5"/>
    </sheetView>
  </sheetViews>
  <sheetFormatPr defaultColWidth="9" defaultRowHeight="27" customHeight="1" x14ac:dyDescent="0.25"/>
  <cols>
    <col min="1" max="1" width="8" style="72" bestFit="1" customWidth="1"/>
    <col min="2" max="3" width="12.69921875" style="72" customWidth="1"/>
    <col min="4" max="4" width="16.3984375" style="72" customWidth="1"/>
    <col min="5" max="5" width="12.69921875" style="72" customWidth="1"/>
    <col min="6" max="6" width="19.8984375" style="72" customWidth="1"/>
    <col min="7" max="7" width="8" style="72" bestFit="1" customWidth="1"/>
    <col min="8" max="8" width="14.19921875" style="72" bestFit="1" customWidth="1"/>
    <col min="9" max="9" width="15.09765625" style="72" bestFit="1" customWidth="1"/>
    <col min="10" max="10" width="23.69921875" style="72" bestFit="1" customWidth="1"/>
    <col min="11" max="11" width="20.69921875" style="72" bestFit="1" customWidth="1"/>
    <col min="12" max="16384" width="9" style="72"/>
  </cols>
  <sheetData>
    <row r="1" spans="1:11" ht="27" customHeight="1" thickBot="1" x14ac:dyDescent="0.3">
      <c r="A1" s="112" t="s">
        <v>605</v>
      </c>
      <c r="B1" s="113"/>
      <c r="C1" s="113"/>
      <c r="D1" s="113"/>
      <c r="E1" s="113"/>
      <c r="F1" s="113"/>
      <c r="G1" s="113"/>
      <c r="H1" s="114"/>
    </row>
    <row r="2" spans="1:11" ht="27" customHeight="1" thickBot="1" x14ac:dyDescent="0.3">
      <c r="A2" s="73" t="s">
        <v>91</v>
      </c>
      <c r="B2" s="74"/>
      <c r="C2" s="74"/>
      <c r="D2" s="74"/>
      <c r="E2" s="74"/>
      <c r="F2" s="74"/>
      <c r="G2" s="74"/>
      <c r="H2" s="75"/>
    </row>
    <row r="3" spans="1:11" ht="27" customHeight="1" x14ac:dyDescent="0.25">
      <c r="A3" s="115" t="s">
        <v>92</v>
      </c>
      <c r="B3" s="116"/>
      <c r="C3" s="117" t="s">
        <v>93</v>
      </c>
      <c r="D3" s="118"/>
      <c r="E3" s="76" t="s">
        <v>94</v>
      </c>
      <c r="F3" s="76" t="s">
        <v>95</v>
      </c>
      <c r="G3" s="77" t="s">
        <v>96</v>
      </c>
      <c r="H3" s="78" t="s">
        <v>97</v>
      </c>
    </row>
    <row r="4" spans="1:11" ht="27" customHeight="1" x14ac:dyDescent="0.25">
      <c r="A4" s="119" t="s">
        <v>98</v>
      </c>
      <c r="B4" s="120"/>
      <c r="C4" s="121"/>
      <c r="D4" s="120"/>
      <c r="E4" s="79"/>
      <c r="F4" s="80"/>
      <c r="G4" s="81"/>
      <c r="H4" s="82">
        <f>Total!Z3</f>
        <v>2453900</v>
      </c>
    </row>
    <row r="5" spans="1:11" ht="37.950000000000003" customHeight="1" x14ac:dyDescent="0.4">
      <c r="A5" s="129" t="s">
        <v>99</v>
      </c>
      <c r="B5" s="130"/>
      <c r="C5" s="131"/>
      <c r="D5" s="132"/>
      <c r="E5" s="83"/>
      <c r="F5" s="84"/>
      <c r="G5" s="85"/>
      <c r="H5" s="86"/>
      <c r="I5" s="87"/>
    </row>
    <row r="6" spans="1:11" s="91" customFormat="1" ht="27" customHeight="1" x14ac:dyDescent="0.25">
      <c r="A6" s="122" t="s">
        <v>100</v>
      </c>
      <c r="B6" s="123"/>
      <c r="C6" s="124"/>
      <c r="D6" s="123"/>
      <c r="E6" s="88"/>
      <c r="F6" s="88"/>
      <c r="G6" s="89"/>
      <c r="H6" s="90"/>
    </row>
    <row r="7" spans="1:11" ht="27" customHeight="1" thickBot="1" x14ac:dyDescent="0.3">
      <c r="A7" s="125" t="s">
        <v>101</v>
      </c>
      <c r="B7" s="126"/>
      <c r="C7" s="127"/>
      <c r="D7" s="128"/>
      <c r="E7" s="92"/>
      <c r="F7" s="93"/>
      <c r="G7" s="94"/>
      <c r="H7" s="95">
        <f>SUM(H4:H6)</f>
        <v>2453900</v>
      </c>
    </row>
    <row r="8" spans="1:11" ht="27" customHeight="1" x14ac:dyDescent="0.25">
      <c r="I8" s="91"/>
      <c r="J8" s="91"/>
      <c r="K8" s="91"/>
    </row>
    <row r="9" spans="1:11" ht="13.2" x14ac:dyDescent="0.25">
      <c r="A9" s="96" t="s">
        <v>102</v>
      </c>
      <c r="B9" s="96">
        <v>1185463</v>
      </c>
    </row>
    <row r="10" spans="1:11" ht="13.2" x14ac:dyDescent="0.25">
      <c r="I10" s="91"/>
      <c r="J10" s="91"/>
      <c r="K10" s="91"/>
    </row>
    <row r="11" spans="1:11" ht="13.2" x14ac:dyDescent="0.25"/>
    <row r="12" spans="1:11" ht="13.2" x14ac:dyDescent="0.25">
      <c r="I12" s="91"/>
      <c r="J12" s="91"/>
      <c r="K12" s="91"/>
    </row>
    <row r="13" spans="1:11" ht="13.2" x14ac:dyDescent="0.25"/>
    <row r="14" spans="1:11" ht="13.2" x14ac:dyDescent="0.25">
      <c r="I14" s="91"/>
      <c r="J14" s="91"/>
      <c r="K14" s="91"/>
    </row>
    <row r="16" spans="1:11" ht="27" customHeight="1" x14ac:dyDescent="0.25">
      <c r="I16" s="91"/>
      <c r="J16" s="91"/>
      <c r="K16" s="91"/>
    </row>
    <row r="18" spans="9:11" ht="27" customHeight="1" x14ac:dyDescent="0.25">
      <c r="I18" s="91"/>
      <c r="J18" s="91"/>
      <c r="K18" s="91"/>
    </row>
    <row r="20" spans="9:11" ht="27" customHeight="1" x14ac:dyDescent="0.25">
      <c r="I20" s="91"/>
      <c r="J20" s="91"/>
      <c r="K20" s="91"/>
    </row>
  </sheetData>
  <mergeCells count="11">
    <mergeCell ref="A6:B6"/>
    <mergeCell ref="C6:D6"/>
    <mergeCell ref="A7:B7"/>
    <mergeCell ref="C7:D7"/>
    <mergeCell ref="A5:B5"/>
    <mergeCell ref="C5:D5"/>
    <mergeCell ref="A1:H1"/>
    <mergeCell ref="A3:B3"/>
    <mergeCell ref="C3:D3"/>
    <mergeCell ref="A4:B4"/>
    <mergeCell ref="C4:D4"/>
  </mergeCells>
  <phoneticPr fontId="6" type="noConversion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I92"/>
  <sheetViews>
    <sheetView showGridLines="0" zoomScaleNormal="100" workbookViewId="0">
      <pane ySplit="4" topLeftCell="A70" activePane="bottomLeft" state="frozen"/>
      <selection pane="bottomLeft" activeCell="N92" sqref="N92"/>
    </sheetView>
  </sheetViews>
  <sheetFormatPr defaultColWidth="8.69921875" defaultRowHeight="14.4" outlineLevelCol="1" x14ac:dyDescent="0.4"/>
  <cols>
    <col min="1" max="1" width="3" style="2" customWidth="1"/>
    <col min="2" max="3" width="7.5" style="30" customWidth="1"/>
    <col min="4" max="4" width="9.69921875" style="30" bestFit="1" customWidth="1"/>
    <col min="5" max="5" width="12" style="30" bestFit="1" customWidth="1"/>
    <col min="6" max="6" width="13.59765625" style="30" customWidth="1"/>
    <col min="7" max="7" width="9" style="30" bestFit="1" customWidth="1"/>
    <col min="8" max="8" width="18.8984375" style="97" customWidth="1"/>
    <col min="9" max="9" width="8.09765625" style="30" bestFit="1" customWidth="1"/>
    <col min="10" max="10" width="14.69921875" style="30" customWidth="1"/>
    <col min="11" max="11" width="5.19921875" style="30" bestFit="1" customWidth="1"/>
    <col min="12" max="12" width="5.8984375" style="2" bestFit="1" customWidth="1"/>
    <col min="13" max="13" width="7.59765625" style="2" customWidth="1"/>
    <col min="14" max="14" width="6.19921875" style="2" bestFit="1" customWidth="1"/>
    <col min="15" max="15" width="6.19921875" style="2" customWidth="1"/>
    <col min="16" max="16" width="12.3984375" style="2" customWidth="1"/>
    <col min="17" max="17" width="14.09765625" style="2" bestFit="1" customWidth="1"/>
    <col min="18" max="18" width="15.69921875" style="2" customWidth="1"/>
    <col min="19" max="21" width="12.69921875" style="2" customWidth="1"/>
    <col min="22" max="22" width="18" style="2" customWidth="1"/>
    <col min="23" max="24" width="13.69921875" style="2" customWidth="1"/>
    <col min="25" max="26" width="12.69921875" style="2" customWidth="1"/>
    <col min="27" max="27" width="2.8984375" style="2" customWidth="1"/>
    <col min="28" max="28" width="9.3984375" style="2" customWidth="1" outlineLevel="1"/>
    <col min="29" max="29" width="8.69921875" style="2" customWidth="1" outlineLevel="1"/>
    <col min="30" max="30" width="12" style="2" customWidth="1" outlineLevel="1"/>
    <col min="31" max="31" width="13.09765625" style="2" bestFit="1" customWidth="1" outlineLevel="1"/>
    <col min="32" max="32" width="8.69921875" style="2" customWidth="1" outlineLevel="1"/>
    <col min="33" max="33" width="11" style="2" customWidth="1" outlineLevel="1"/>
    <col min="34" max="34" width="8.8984375" style="2" customWidth="1" outlineLevel="1"/>
    <col min="35" max="35" width="21.5" style="2" customWidth="1" outlineLevel="1"/>
    <col min="36" max="39" width="8.69921875" style="2" customWidth="1" outlineLevel="1"/>
    <col min="40" max="40" width="14.69921875" style="2" customWidth="1" outlineLevel="1"/>
    <col min="41" max="47" width="8.69921875" style="2" customWidth="1" outlineLevel="1"/>
    <col min="48" max="48" width="17.59765625" style="2" bestFit="1" customWidth="1" outlineLevel="1"/>
    <col min="49" max="51" width="8.69921875" style="2" customWidth="1" outlineLevel="1"/>
    <col min="52" max="52" width="13.8984375" style="3" customWidth="1" outlineLevel="1"/>
    <col min="53" max="53" width="8.69921875" style="2" customWidth="1" outlineLevel="1"/>
    <col min="54" max="54" width="19.69921875" style="3" customWidth="1" outlineLevel="1"/>
    <col min="55" max="61" width="8.69921875" style="2" customWidth="1" outlineLevel="1"/>
    <col min="62" max="16384" width="8.69921875" style="2"/>
  </cols>
  <sheetData>
    <row r="1" spans="2:61" x14ac:dyDescent="0.4">
      <c r="AB1" s="30">
        <v>1185463</v>
      </c>
    </row>
    <row r="2" spans="2:61" x14ac:dyDescent="0.4">
      <c r="P2" s="8"/>
      <c r="Q2" s="31"/>
      <c r="R2" s="8"/>
      <c r="S2" s="8"/>
      <c r="T2" s="8"/>
      <c r="U2" s="8"/>
      <c r="V2" s="8"/>
      <c r="W2" s="8"/>
      <c r="X2" s="8"/>
    </row>
    <row r="3" spans="2:61" ht="15.6" x14ac:dyDescent="0.4">
      <c r="B3" s="133" t="s">
        <v>0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5"/>
      <c r="Q3" s="15">
        <f>SUBTOTAL(9,Q$5:Q$5000)</f>
        <v>2283400</v>
      </c>
      <c r="R3" s="15">
        <f t="shared" ref="R3:Z3" si="0">SUBTOTAL(9,R$5:R$5000)</f>
        <v>33000</v>
      </c>
      <c r="S3" s="15">
        <f t="shared" si="0"/>
        <v>5000</v>
      </c>
      <c r="T3" s="15">
        <f t="shared" si="0"/>
        <v>0</v>
      </c>
      <c r="U3" s="15">
        <f t="shared" si="0"/>
        <v>0</v>
      </c>
      <c r="V3" s="15">
        <f t="shared" si="0"/>
        <v>109500</v>
      </c>
      <c r="W3" s="15">
        <f t="shared" si="0"/>
        <v>500</v>
      </c>
      <c r="X3" s="15">
        <f t="shared" si="0"/>
        <v>2800</v>
      </c>
      <c r="Y3" s="15">
        <f t="shared" si="0"/>
        <v>19700</v>
      </c>
      <c r="Z3" s="16">
        <f t="shared" si="0"/>
        <v>2453900</v>
      </c>
      <c r="AB3" s="4" t="s">
        <v>1</v>
      </c>
    </row>
    <row r="4" spans="2:61" s="11" customFormat="1" ht="94.2" customHeight="1" thickBot="1" x14ac:dyDescent="0.4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15</v>
      </c>
      <c r="P4" s="10" t="s">
        <v>89</v>
      </c>
      <c r="Q4" s="10" t="s">
        <v>16</v>
      </c>
      <c r="R4" s="10" t="s">
        <v>109</v>
      </c>
      <c r="S4" s="107" t="s">
        <v>87</v>
      </c>
      <c r="T4" s="108" t="s">
        <v>17</v>
      </c>
      <c r="U4" s="107" t="s">
        <v>18</v>
      </c>
      <c r="V4" s="109" t="s">
        <v>19</v>
      </c>
      <c r="W4" s="110" t="s">
        <v>115</v>
      </c>
      <c r="X4" s="110" t="s">
        <v>114</v>
      </c>
      <c r="Y4" s="107" t="s">
        <v>90</v>
      </c>
      <c r="Z4" s="111" t="s">
        <v>20</v>
      </c>
      <c r="AB4" s="12" t="s">
        <v>21</v>
      </c>
      <c r="AC4" s="12" t="s">
        <v>22</v>
      </c>
      <c r="AD4" s="12" t="s">
        <v>23</v>
      </c>
      <c r="AE4" s="12" t="s">
        <v>24</v>
      </c>
      <c r="AF4" s="12" t="s">
        <v>25</v>
      </c>
      <c r="AG4" s="12" t="s">
        <v>26</v>
      </c>
      <c r="AH4" s="12" t="s">
        <v>27</v>
      </c>
      <c r="AI4" s="12" t="s">
        <v>28</v>
      </c>
      <c r="AJ4" s="12" t="s">
        <v>29</v>
      </c>
      <c r="AK4" s="12" t="s">
        <v>30</v>
      </c>
      <c r="AL4" s="12" t="s">
        <v>31</v>
      </c>
      <c r="AM4" s="13" t="s">
        <v>32</v>
      </c>
      <c r="AN4" s="12" t="s">
        <v>33</v>
      </c>
      <c r="AO4" s="13" t="s">
        <v>34</v>
      </c>
      <c r="AP4" s="12" t="s">
        <v>35</v>
      </c>
      <c r="AQ4" s="12" t="s">
        <v>36</v>
      </c>
      <c r="AR4" s="12" t="s">
        <v>37</v>
      </c>
      <c r="AS4" s="12" t="s">
        <v>38</v>
      </c>
      <c r="AT4" s="12" t="s">
        <v>39</v>
      </c>
      <c r="AU4" s="12" t="s">
        <v>40</v>
      </c>
      <c r="AV4" s="12" t="s">
        <v>41</v>
      </c>
      <c r="AW4" s="12" t="s">
        <v>42</v>
      </c>
      <c r="AX4" s="12" t="s">
        <v>43</v>
      </c>
      <c r="AY4" s="12" t="s">
        <v>44</v>
      </c>
      <c r="AZ4" s="14" t="s">
        <v>45</v>
      </c>
      <c r="BA4" s="12" t="s">
        <v>46</v>
      </c>
      <c r="BB4" s="14" t="s">
        <v>47</v>
      </c>
      <c r="BC4" s="12" t="s">
        <v>48</v>
      </c>
      <c r="BD4" s="12" t="s">
        <v>49</v>
      </c>
      <c r="BE4" s="12" t="s">
        <v>50</v>
      </c>
      <c r="BF4" s="12" t="s">
        <v>51</v>
      </c>
      <c r="BG4" s="12" t="s">
        <v>52</v>
      </c>
      <c r="BH4" s="12"/>
      <c r="BI4" s="103" t="s">
        <v>112</v>
      </c>
    </row>
    <row r="5" spans="2:61" ht="15" thickTop="1" x14ac:dyDescent="0.3">
      <c r="B5" s="7">
        <v>1</v>
      </c>
      <c r="C5" s="7" t="str">
        <f t="shared" ref="C5" si="1">AC5</f>
        <v>FRA</v>
      </c>
      <c r="D5" s="7" t="str">
        <f t="shared" ref="D5" si="2">AB5</f>
        <v>2025-09-03</v>
      </c>
      <c r="E5" s="7" t="str">
        <f t="shared" ref="E5" si="3">AD5</f>
        <v>72220339104</v>
      </c>
      <c r="F5" s="7" t="str">
        <f t="shared" ref="F5" si="4">AE5</f>
        <v>6094318722239</v>
      </c>
      <c r="G5" s="7" t="str">
        <f t="shared" ref="G5" si="5">AF5</f>
        <v>조범수</v>
      </c>
      <c r="H5" s="98" t="str">
        <f t="shared" ref="H5" si="6">AN5</f>
        <v>간이(Simple)</v>
      </c>
      <c r="I5" s="100">
        <f t="shared" ref="I5" si="7">AO5</f>
        <v>436.05</v>
      </c>
      <c r="J5" s="7" t="str">
        <f t="shared" ref="J5" si="8">AV5</f>
        <v>JIMCARRY_DE</v>
      </c>
      <c r="K5" s="7">
        <f t="shared" ref="K5" si="9">AJ5</f>
        <v>2</v>
      </c>
      <c r="L5" s="17">
        <f t="shared" ref="L5" si="10">AK5</f>
        <v>11.5</v>
      </c>
      <c r="M5" s="17">
        <f t="shared" ref="M5" si="11">AL5</f>
        <v>18.600000000000001</v>
      </c>
      <c r="N5" s="17">
        <f t="shared" ref="N5" si="12">AM5</f>
        <v>19</v>
      </c>
      <c r="O5" s="17">
        <f t="shared" ref="O5" si="13">CEILING(N5,0.5)</f>
        <v>19</v>
      </c>
      <c r="P5" s="7" t="str">
        <f t="shared" ref="P5" si="14">BB5</f>
        <v>GE722399</v>
      </c>
      <c r="Q5" s="99">
        <f t="shared" ref="Q5" si="15">6840+(O5-0.5)/0.5*2540</f>
        <v>100820</v>
      </c>
      <c r="R5" s="9">
        <f>VLOOKUP(H5,MAPPING!$B$3:$D$12,3,0)</f>
        <v>1500</v>
      </c>
      <c r="S5" s="19">
        <f t="shared" ref="S5" si="16">2500*(K5-1)</f>
        <v>2500</v>
      </c>
      <c r="T5" s="9">
        <v>0</v>
      </c>
      <c r="U5" s="9">
        <f>(IF(VLOOKUP(VLOOKUP(AO5,MAPPING!$B$14:$D$19,2,1),MAPPING!$C$14:$E$19,2,0)=7000,0,VLOOKUP(VLOOKUP(AO5,MAPPING!$B$14:$D$19,2,1),MAPPING!$C$14:$E$19,2,0)))</f>
        <v>0</v>
      </c>
      <c r="V5" s="9">
        <f>(K5*VLOOKUP(N5/K5,MAPPING!$B$21:$C$28,2,10))</f>
        <v>2000</v>
      </c>
      <c r="W5" s="9">
        <f t="shared" ref="W5" si="17">IF(LEFT(AH5,2)="63",500,0)</f>
        <v>0</v>
      </c>
      <c r="X5" s="9">
        <f t="shared" ref="X5" si="18">IF(_xlfn.CEILING.MATH(O5-30,1)&lt;0,0,_xlfn.CEILING.MATH(O5-30,1))*400</f>
        <v>0</v>
      </c>
      <c r="Y5" s="9">
        <f t="shared" ref="Y5" si="19">IF(_xlfn.CEILING.MATH(N5-5,1)&lt;0,0,_xlfn.CEILING.MATH(N5-5,1))*100</f>
        <v>1400</v>
      </c>
      <c r="Z5" s="9">
        <f t="shared" ref="Z5" si="20">SUM(Q5:Y5)</f>
        <v>108220</v>
      </c>
      <c r="AB5" s="104" t="s">
        <v>165</v>
      </c>
      <c r="AC5" s="104" t="s">
        <v>85</v>
      </c>
      <c r="AD5" s="104" t="s">
        <v>166</v>
      </c>
      <c r="AE5" s="104" t="s">
        <v>167</v>
      </c>
      <c r="AF5" s="1" t="s">
        <v>168</v>
      </c>
      <c r="AG5" s="1" t="s">
        <v>169</v>
      </c>
      <c r="AH5" s="1" t="s">
        <v>170</v>
      </c>
      <c r="AI5" s="1" t="s">
        <v>53</v>
      </c>
      <c r="AJ5" s="5">
        <v>2</v>
      </c>
      <c r="AK5" s="6">
        <v>11.5</v>
      </c>
      <c r="AL5" s="6">
        <v>18.600000000000001</v>
      </c>
      <c r="AM5" s="6">
        <v>19</v>
      </c>
      <c r="AN5" s="1" t="s">
        <v>59</v>
      </c>
      <c r="AO5" s="6">
        <v>436.05</v>
      </c>
      <c r="AP5" s="1" t="s">
        <v>55</v>
      </c>
      <c r="AQ5" s="1" t="s">
        <v>55</v>
      </c>
      <c r="AR5" s="1" t="s">
        <v>55</v>
      </c>
      <c r="AS5" s="1" t="s">
        <v>55</v>
      </c>
      <c r="AT5" s="1" t="s">
        <v>55</v>
      </c>
      <c r="AU5" s="1" t="s">
        <v>108</v>
      </c>
      <c r="AV5" s="1" t="s">
        <v>105</v>
      </c>
      <c r="AW5" s="1" t="s">
        <v>171</v>
      </c>
      <c r="AX5" s="1" t="s">
        <v>53</v>
      </c>
      <c r="AY5" s="1" t="s">
        <v>56</v>
      </c>
      <c r="AZ5" s="1" t="s">
        <v>172</v>
      </c>
      <c r="BA5" s="1" t="s">
        <v>53</v>
      </c>
      <c r="BB5" s="1" t="s">
        <v>173</v>
      </c>
      <c r="BC5" s="1" t="s">
        <v>119</v>
      </c>
      <c r="BD5" s="1" t="s">
        <v>120</v>
      </c>
      <c r="BE5" s="1" t="s">
        <v>86</v>
      </c>
      <c r="BF5" s="1" t="s">
        <v>57</v>
      </c>
      <c r="BG5" s="1" t="s">
        <v>58</v>
      </c>
      <c r="BH5" s="1" t="s">
        <v>53</v>
      </c>
      <c r="BI5" s="1" t="s">
        <v>111</v>
      </c>
    </row>
    <row r="6" spans="2:61" x14ac:dyDescent="0.3">
      <c r="B6" s="7">
        <f t="shared" ref="B6:B69" si="21">B5+1</f>
        <v>2</v>
      </c>
      <c r="C6" s="7" t="str">
        <f t="shared" ref="C6" si="22">AC6</f>
        <v>FRA</v>
      </c>
      <c r="D6" s="7" t="str">
        <f t="shared" ref="D6" si="23">AB6</f>
        <v>2025-09-03</v>
      </c>
      <c r="E6" s="7" t="str">
        <f t="shared" ref="E6" si="24">AD6</f>
        <v>72220339104</v>
      </c>
      <c r="F6" s="7" t="str">
        <f t="shared" ref="F6" si="25">AE6</f>
        <v>6094318722243</v>
      </c>
      <c r="G6" s="7" t="str">
        <f t="shared" ref="G6" si="26">AF6</f>
        <v>김주영</v>
      </c>
      <c r="H6" s="98" t="str">
        <f t="shared" ref="H6" si="27">AN6</f>
        <v>목록(Manifest)</v>
      </c>
      <c r="I6" s="100">
        <f t="shared" ref="I6" si="28">AO6</f>
        <v>125.37</v>
      </c>
      <c r="J6" s="7" t="str">
        <f t="shared" ref="J6" si="29">AV6</f>
        <v>JIMCARRY_DE</v>
      </c>
      <c r="K6" s="7">
        <f t="shared" ref="K6" si="30">AJ6</f>
        <v>1</v>
      </c>
      <c r="L6" s="17">
        <f t="shared" ref="L6" si="31">AK6</f>
        <v>1.5</v>
      </c>
      <c r="M6" s="17">
        <f t="shared" ref="M6" si="32">AL6</f>
        <v>2.5</v>
      </c>
      <c r="N6" s="17">
        <f t="shared" ref="N6" si="33">AM6</f>
        <v>2.5</v>
      </c>
      <c r="O6" s="17">
        <f t="shared" ref="O6" si="34">CEILING(N6,0.5)</f>
        <v>2.5</v>
      </c>
      <c r="P6" s="7" t="str">
        <f t="shared" ref="P6" si="35">BB6</f>
        <v>GE723425</v>
      </c>
      <c r="Q6" s="99">
        <f t="shared" ref="Q6" si="36">6840+(O6-0.5)/0.5*2540</f>
        <v>17000</v>
      </c>
      <c r="R6" s="9">
        <f>VLOOKUP(H6,MAPPING!$B$3:$D$12,3,0)</f>
        <v>0</v>
      </c>
      <c r="S6" s="19">
        <f t="shared" ref="S6" si="37">2500*(K6-1)</f>
        <v>0</v>
      </c>
      <c r="T6" s="9">
        <v>0</v>
      </c>
      <c r="U6" s="9">
        <f>(IF(VLOOKUP(VLOOKUP(AO6,MAPPING!$B$14:$D$19,2,1),MAPPING!$C$14:$E$19,2,0)=7000,0,VLOOKUP(VLOOKUP(AO6,MAPPING!$B$14:$D$19,2,1),MAPPING!$C$14:$E$19,2,0)))</f>
        <v>0</v>
      </c>
      <c r="V6" s="9">
        <f>(K6*VLOOKUP(N6/K6,MAPPING!$B$21:$C$28,2,10))</f>
        <v>500</v>
      </c>
      <c r="W6" s="9">
        <f t="shared" ref="W6" si="38">IF(LEFT(AH6,2)="63",500,0)</f>
        <v>0</v>
      </c>
      <c r="X6" s="9">
        <f t="shared" ref="X6" si="39">IF(_xlfn.CEILING.MATH(O6-30,1)&lt;0,0,_xlfn.CEILING.MATH(O6-30,1))*400</f>
        <v>0</v>
      </c>
      <c r="Y6" s="9">
        <f t="shared" ref="Y6" si="40">IF(_xlfn.CEILING.MATH(N6-5,1)&lt;0,0,_xlfn.CEILING.MATH(N6-5,1))*100</f>
        <v>0</v>
      </c>
      <c r="Z6" s="9">
        <f t="shared" ref="Z6" si="41">SUM(Q6:Y6)</f>
        <v>17500</v>
      </c>
      <c r="AB6" s="104" t="s">
        <v>165</v>
      </c>
      <c r="AC6" s="104" t="s">
        <v>85</v>
      </c>
      <c r="AD6" s="104" t="s">
        <v>166</v>
      </c>
      <c r="AE6" s="104" t="s">
        <v>174</v>
      </c>
      <c r="AF6" s="1" t="s">
        <v>175</v>
      </c>
      <c r="AG6" s="1" t="s">
        <v>176</v>
      </c>
      <c r="AH6" s="1" t="s">
        <v>177</v>
      </c>
      <c r="AI6" s="1" t="s">
        <v>53</v>
      </c>
      <c r="AJ6" s="5">
        <v>1</v>
      </c>
      <c r="AK6" s="6">
        <v>1.5</v>
      </c>
      <c r="AL6" s="6">
        <v>2.5</v>
      </c>
      <c r="AM6" s="6">
        <v>2.5</v>
      </c>
      <c r="AN6" s="1" t="s">
        <v>54</v>
      </c>
      <c r="AO6" s="6">
        <v>125.37</v>
      </c>
      <c r="AP6" s="1" t="s">
        <v>55</v>
      </c>
      <c r="AQ6" s="1" t="s">
        <v>55</v>
      </c>
      <c r="AR6" s="1" t="s">
        <v>55</v>
      </c>
      <c r="AS6" s="1" t="s">
        <v>53</v>
      </c>
      <c r="AT6" s="1" t="s">
        <v>55</v>
      </c>
      <c r="AU6" s="1" t="s">
        <v>108</v>
      </c>
      <c r="AV6" s="1" t="s">
        <v>105</v>
      </c>
      <c r="AW6" s="1" t="s">
        <v>106</v>
      </c>
      <c r="AX6" s="1" t="s">
        <v>53</v>
      </c>
      <c r="AY6" s="1" t="s">
        <v>56</v>
      </c>
      <c r="AZ6" s="1" t="s">
        <v>174</v>
      </c>
      <c r="BA6" s="1" t="s">
        <v>53</v>
      </c>
      <c r="BB6" s="1" t="s">
        <v>178</v>
      </c>
      <c r="BC6" s="1" t="s">
        <v>119</v>
      </c>
      <c r="BD6" s="1" t="s">
        <v>120</v>
      </c>
      <c r="BE6" s="1" t="s">
        <v>86</v>
      </c>
      <c r="BF6" s="1" t="s">
        <v>57</v>
      </c>
      <c r="BG6" s="1" t="s">
        <v>58</v>
      </c>
      <c r="BH6" s="1" t="s">
        <v>53</v>
      </c>
      <c r="BI6" s="1" t="s">
        <v>111</v>
      </c>
    </row>
    <row r="7" spans="2:61" x14ac:dyDescent="0.3">
      <c r="B7" s="7">
        <f t="shared" si="21"/>
        <v>3</v>
      </c>
      <c r="C7" s="7" t="str">
        <f t="shared" ref="C7:C70" si="42">AC7</f>
        <v>FRA</v>
      </c>
      <c r="D7" s="7" t="str">
        <f t="shared" ref="D7:D70" si="43">AB7</f>
        <v>2025-09-03</v>
      </c>
      <c r="E7" s="7" t="str">
        <f t="shared" ref="E7:E70" si="44">AD7</f>
        <v>72220339104</v>
      </c>
      <c r="F7" s="7" t="str">
        <f t="shared" ref="F7:F70" si="45">AE7</f>
        <v>PDE250053918</v>
      </c>
      <c r="G7" s="7" t="str">
        <f t="shared" ref="G7:G70" si="46">AF7</f>
        <v>곽동혁</v>
      </c>
      <c r="H7" s="98" t="str">
        <f t="shared" ref="H7:H70" si="47">AN7</f>
        <v>목록(Manifest)</v>
      </c>
      <c r="I7" s="100">
        <f t="shared" ref="I7:I70" si="48">AO7</f>
        <v>17.38</v>
      </c>
      <c r="J7" s="7" t="str">
        <f t="shared" ref="J7:J70" si="49">AV7</f>
        <v>JIMCARRY_DE2</v>
      </c>
      <c r="K7" s="7">
        <f t="shared" ref="K7:K70" si="50">AJ7</f>
        <v>1</v>
      </c>
      <c r="L7" s="17">
        <f t="shared" ref="L7:L70" si="51">AK7</f>
        <v>0.5</v>
      </c>
      <c r="M7" s="17">
        <f t="shared" ref="M7:M70" si="52">AL7</f>
        <v>0.5</v>
      </c>
      <c r="N7" s="17">
        <f t="shared" ref="N7:N70" si="53">AM7</f>
        <v>0.5</v>
      </c>
      <c r="O7" s="17">
        <f t="shared" ref="O7:O70" si="54">CEILING(N7,0.5)</f>
        <v>0.5</v>
      </c>
      <c r="P7" s="7" t="str">
        <f t="shared" ref="P7:P70" si="55">BB7</f>
        <v>1831180-GEOPASS</v>
      </c>
      <c r="Q7" s="99">
        <f t="shared" ref="Q7:Q70" si="56">6840+(O7-0.5)/0.5*2540</f>
        <v>6840</v>
      </c>
      <c r="R7" s="9">
        <f>VLOOKUP(H7,MAPPING!$B$3:$D$12,3,0)</f>
        <v>0</v>
      </c>
      <c r="S7" s="19">
        <f t="shared" ref="S7:S70" si="57">2500*(K7-1)</f>
        <v>0</v>
      </c>
      <c r="T7" s="9">
        <v>0</v>
      </c>
      <c r="U7" s="9">
        <f>(IF(VLOOKUP(VLOOKUP(AO7,MAPPING!$B$14:$D$19,2,1),MAPPING!$C$14:$E$19,2,0)=7000,0,VLOOKUP(VLOOKUP(AO7,MAPPING!$B$14:$D$19,2,1),MAPPING!$C$14:$E$19,2,0)))</f>
        <v>0</v>
      </c>
      <c r="V7" s="9">
        <f>(K7*VLOOKUP(N7/K7,MAPPING!$B$21:$C$28,2,10))</f>
        <v>0</v>
      </c>
      <c r="W7" s="9">
        <f t="shared" ref="W7:W70" si="58">IF(LEFT(AH7,2)="63",500,0)</f>
        <v>0</v>
      </c>
      <c r="X7" s="9">
        <f t="shared" ref="X7:X70" si="59">IF(_xlfn.CEILING.MATH(O7-30,1)&lt;0,0,_xlfn.CEILING.MATH(O7-30,1))*400</f>
        <v>0</v>
      </c>
      <c r="Y7" s="9">
        <f t="shared" ref="Y7:Y70" si="60">IF(_xlfn.CEILING.MATH(N7-5,1)&lt;0,0,_xlfn.CEILING.MATH(N7-5,1))*100</f>
        <v>0</v>
      </c>
      <c r="Z7" s="9">
        <f t="shared" ref="Z7:Z70" si="61">SUM(Q7:Y7)</f>
        <v>6840</v>
      </c>
      <c r="AB7" s="104" t="s">
        <v>165</v>
      </c>
      <c r="AC7" s="104" t="s">
        <v>85</v>
      </c>
      <c r="AD7" s="104" t="s">
        <v>166</v>
      </c>
      <c r="AE7" s="104" t="s">
        <v>179</v>
      </c>
      <c r="AF7" s="1" t="s">
        <v>180</v>
      </c>
      <c r="AG7" s="1" t="s">
        <v>181</v>
      </c>
      <c r="AH7" s="1" t="s">
        <v>182</v>
      </c>
      <c r="AI7" s="1" t="s">
        <v>53</v>
      </c>
      <c r="AJ7" s="5">
        <v>1</v>
      </c>
      <c r="AK7" s="6">
        <v>0.5</v>
      </c>
      <c r="AL7" s="6">
        <v>0.5</v>
      </c>
      <c r="AM7" s="6">
        <v>0.5</v>
      </c>
      <c r="AN7" s="1" t="s">
        <v>54</v>
      </c>
      <c r="AO7" s="6">
        <v>17.38</v>
      </c>
      <c r="AP7" s="1" t="s">
        <v>55</v>
      </c>
      <c r="AQ7" s="1" t="s">
        <v>55</v>
      </c>
      <c r="AR7" s="1" t="s">
        <v>55</v>
      </c>
      <c r="AS7" s="1" t="s">
        <v>55</v>
      </c>
      <c r="AT7" s="1" t="s">
        <v>55</v>
      </c>
      <c r="AU7" s="1" t="s">
        <v>107</v>
      </c>
      <c r="AV7" s="1" t="s">
        <v>103</v>
      </c>
      <c r="AW7" s="1" t="s">
        <v>104</v>
      </c>
      <c r="AX7" s="1" t="s">
        <v>53</v>
      </c>
      <c r="AY7" s="1" t="s">
        <v>56</v>
      </c>
      <c r="AZ7" s="1" t="s">
        <v>183</v>
      </c>
      <c r="BA7" s="1" t="s">
        <v>184</v>
      </c>
      <c r="BB7" s="1" t="s">
        <v>184</v>
      </c>
      <c r="BC7" s="1" t="s">
        <v>119</v>
      </c>
      <c r="BD7" s="1" t="s">
        <v>120</v>
      </c>
      <c r="BE7" s="1" t="s">
        <v>86</v>
      </c>
      <c r="BF7" s="1" t="s">
        <v>57</v>
      </c>
      <c r="BG7" s="1" t="s">
        <v>58</v>
      </c>
      <c r="BH7" s="1" t="s">
        <v>53</v>
      </c>
      <c r="BI7" s="1" t="s">
        <v>111</v>
      </c>
    </row>
    <row r="8" spans="2:61" x14ac:dyDescent="0.3">
      <c r="B8" s="7">
        <f t="shared" si="21"/>
        <v>4</v>
      </c>
      <c r="C8" s="7" t="str">
        <f t="shared" si="42"/>
        <v>FRA</v>
      </c>
      <c r="D8" s="7" t="str">
        <f t="shared" si="43"/>
        <v>2025-09-04</v>
      </c>
      <c r="E8" s="7" t="str">
        <f t="shared" si="44"/>
        <v>18050238311</v>
      </c>
      <c r="F8" s="7" t="str">
        <f t="shared" si="45"/>
        <v>6094318722254</v>
      </c>
      <c r="G8" s="7" t="str">
        <f t="shared" si="46"/>
        <v>황문성</v>
      </c>
      <c r="H8" s="98" t="str">
        <f t="shared" si="47"/>
        <v>일반(목록배제,Normal-Manifest Exception)</v>
      </c>
      <c r="I8" s="100">
        <f t="shared" si="48"/>
        <v>80.239999999999995</v>
      </c>
      <c r="J8" s="7" t="str">
        <f t="shared" si="49"/>
        <v>JIMCARRY_DE</v>
      </c>
      <c r="K8" s="7">
        <f t="shared" si="50"/>
        <v>1</v>
      </c>
      <c r="L8" s="17">
        <f t="shared" si="51"/>
        <v>5</v>
      </c>
      <c r="M8" s="17">
        <f t="shared" si="52"/>
        <v>3.2</v>
      </c>
      <c r="N8" s="17">
        <f t="shared" si="53"/>
        <v>5</v>
      </c>
      <c r="O8" s="17">
        <f t="shared" si="54"/>
        <v>5</v>
      </c>
      <c r="P8" s="7" t="str">
        <f t="shared" si="55"/>
        <v>GE724694</v>
      </c>
      <c r="Q8" s="99">
        <f t="shared" si="56"/>
        <v>29700</v>
      </c>
      <c r="R8" s="9">
        <f>VLOOKUP(H8,MAPPING!$B$3:$D$12,3,0)</f>
        <v>1500</v>
      </c>
      <c r="S8" s="19">
        <f t="shared" si="57"/>
        <v>0</v>
      </c>
      <c r="T8" s="9">
        <v>0</v>
      </c>
      <c r="U8" s="9">
        <f>(IF(VLOOKUP(VLOOKUP(AO8,MAPPING!$B$14:$D$19,2,1),MAPPING!$C$14:$E$19,2,0)=7000,0,VLOOKUP(VLOOKUP(AO8,MAPPING!$B$14:$D$19,2,1),MAPPING!$C$14:$E$19,2,0)))</f>
        <v>0</v>
      </c>
      <c r="V8" s="9">
        <f>(K8*VLOOKUP(N8/K8,MAPPING!$B$21:$C$28,2,10))</f>
        <v>500</v>
      </c>
      <c r="W8" s="9">
        <f t="shared" si="58"/>
        <v>0</v>
      </c>
      <c r="X8" s="9">
        <f t="shared" si="59"/>
        <v>0</v>
      </c>
      <c r="Y8" s="9">
        <f t="shared" si="60"/>
        <v>0</v>
      </c>
      <c r="Z8" s="9">
        <f t="shared" si="61"/>
        <v>31700</v>
      </c>
      <c r="AB8" s="104" t="s">
        <v>185</v>
      </c>
      <c r="AC8" s="104" t="s">
        <v>85</v>
      </c>
      <c r="AD8" s="104" t="s">
        <v>186</v>
      </c>
      <c r="AE8" s="104" t="s">
        <v>187</v>
      </c>
      <c r="AF8" s="1" t="s">
        <v>188</v>
      </c>
      <c r="AG8" s="1" t="s">
        <v>189</v>
      </c>
      <c r="AH8" s="1" t="s">
        <v>190</v>
      </c>
      <c r="AI8" s="1" t="s">
        <v>53</v>
      </c>
      <c r="AJ8" s="5">
        <v>1</v>
      </c>
      <c r="AK8" s="6">
        <v>5</v>
      </c>
      <c r="AL8" s="6">
        <v>3.2</v>
      </c>
      <c r="AM8" s="6">
        <v>5</v>
      </c>
      <c r="AN8" s="1" t="s">
        <v>60</v>
      </c>
      <c r="AO8" s="6">
        <v>80.239999999999995</v>
      </c>
      <c r="AP8" s="1" t="s">
        <v>55</v>
      </c>
      <c r="AQ8" s="1" t="s">
        <v>55</v>
      </c>
      <c r="AR8" s="1" t="s">
        <v>55</v>
      </c>
      <c r="AS8" s="1" t="s">
        <v>55</v>
      </c>
      <c r="AT8" s="1" t="s">
        <v>55</v>
      </c>
      <c r="AU8" s="1" t="s">
        <v>108</v>
      </c>
      <c r="AV8" s="1" t="s">
        <v>105</v>
      </c>
      <c r="AW8" s="1" t="s">
        <v>191</v>
      </c>
      <c r="AX8" s="1" t="s">
        <v>53</v>
      </c>
      <c r="AY8" s="1" t="s">
        <v>56</v>
      </c>
      <c r="AZ8" s="1" t="s">
        <v>187</v>
      </c>
      <c r="BA8" s="1" t="s">
        <v>53</v>
      </c>
      <c r="BB8" s="1" t="s">
        <v>192</v>
      </c>
      <c r="BC8" s="1" t="s">
        <v>123</v>
      </c>
      <c r="BD8" s="1" t="s">
        <v>113</v>
      </c>
      <c r="BE8" s="1" t="s">
        <v>86</v>
      </c>
      <c r="BF8" s="1" t="s">
        <v>57</v>
      </c>
      <c r="BG8" s="1" t="s">
        <v>58</v>
      </c>
      <c r="BH8" s="1" t="s">
        <v>53</v>
      </c>
      <c r="BI8" s="1" t="s">
        <v>111</v>
      </c>
    </row>
    <row r="9" spans="2:61" x14ac:dyDescent="0.3">
      <c r="B9" s="7">
        <f t="shared" si="21"/>
        <v>5</v>
      </c>
      <c r="C9" s="7" t="str">
        <f t="shared" si="42"/>
        <v>FRA</v>
      </c>
      <c r="D9" s="7" t="str">
        <f t="shared" si="43"/>
        <v>2025-09-04</v>
      </c>
      <c r="E9" s="7" t="str">
        <f t="shared" si="44"/>
        <v>18050238311</v>
      </c>
      <c r="F9" s="7" t="str">
        <f t="shared" si="45"/>
        <v>6094318722237</v>
      </c>
      <c r="G9" s="7" t="str">
        <f t="shared" si="46"/>
        <v>남해종</v>
      </c>
      <c r="H9" s="98" t="str">
        <f t="shared" si="47"/>
        <v>목록(Manifest)</v>
      </c>
      <c r="I9" s="100">
        <f t="shared" si="48"/>
        <v>85.09</v>
      </c>
      <c r="J9" s="7" t="str">
        <f t="shared" si="49"/>
        <v>JIMCARRY_DE</v>
      </c>
      <c r="K9" s="7">
        <f t="shared" si="50"/>
        <v>1</v>
      </c>
      <c r="L9" s="17">
        <f t="shared" si="51"/>
        <v>4.5</v>
      </c>
      <c r="M9" s="17">
        <f t="shared" si="52"/>
        <v>4.8</v>
      </c>
      <c r="N9" s="17">
        <f t="shared" si="53"/>
        <v>4.8</v>
      </c>
      <c r="O9" s="17">
        <f t="shared" si="54"/>
        <v>5</v>
      </c>
      <c r="P9" s="7" t="str">
        <f t="shared" si="55"/>
        <v>GE721996</v>
      </c>
      <c r="Q9" s="99">
        <f t="shared" si="56"/>
        <v>29700</v>
      </c>
      <c r="R9" s="9">
        <f>VLOOKUP(H9,MAPPING!$B$3:$D$12,3,0)</f>
        <v>0</v>
      </c>
      <c r="S9" s="19">
        <f t="shared" si="57"/>
        <v>0</v>
      </c>
      <c r="T9" s="9">
        <v>0</v>
      </c>
      <c r="U9" s="9">
        <f>(IF(VLOOKUP(VLOOKUP(AO9,MAPPING!$B$14:$D$19,2,1),MAPPING!$C$14:$E$19,2,0)=7000,0,VLOOKUP(VLOOKUP(AO9,MAPPING!$B$14:$D$19,2,1),MAPPING!$C$14:$E$19,2,0)))</f>
        <v>0</v>
      </c>
      <c r="V9" s="9">
        <f>(K9*VLOOKUP(N9/K9,MAPPING!$B$21:$C$28,2,10))</f>
        <v>500</v>
      </c>
      <c r="W9" s="9">
        <f t="shared" si="58"/>
        <v>0</v>
      </c>
      <c r="X9" s="9">
        <f t="shared" si="59"/>
        <v>0</v>
      </c>
      <c r="Y9" s="9">
        <f t="shared" si="60"/>
        <v>0</v>
      </c>
      <c r="Z9" s="9">
        <f t="shared" si="61"/>
        <v>30200</v>
      </c>
      <c r="AB9" s="104" t="s">
        <v>185</v>
      </c>
      <c r="AC9" s="104" t="s">
        <v>85</v>
      </c>
      <c r="AD9" s="104" t="s">
        <v>186</v>
      </c>
      <c r="AE9" s="104" t="s">
        <v>193</v>
      </c>
      <c r="AF9" s="1" t="s">
        <v>194</v>
      </c>
      <c r="AG9" s="1" t="s">
        <v>195</v>
      </c>
      <c r="AH9" s="1" t="s">
        <v>196</v>
      </c>
      <c r="AI9" s="1" t="s">
        <v>53</v>
      </c>
      <c r="AJ9" s="5">
        <v>1</v>
      </c>
      <c r="AK9" s="6">
        <v>4.5</v>
      </c>
      <c r="AL9" s="6">
        <v>4.8</v>
      </c>
      <c r="AM9" s="6">
        <v>4.8</v>
      </c>
      <c r="AN9" s="1" t="s">
        <v>54</v>
      </c>
      <c r="AO9" s="6">
        <v>85.09</v>
      </c>
      <c r="AP9" s="1" t="s">
        <v>55</v>
      </c>
      <c r="AQ9" s="1" t="s">
        <v>55</v>
      </c>
      <c r="AR9" s="1" t="s">
        <v>55</v>
      </c>
      <c r="AS9" s="1" t="s">
        <v>55</v>
      </c>
      <c r="AT9" s="1" t="s">
        <v>55</v>
      </c>
      <c r="AU9" s="1" t="s">
        <v>108</v>
      </c>
      <c r="AV9" s="1" t="s">
        <v>105</v>
      </c>
      <c r="AW9" s="1" t="s">
        <v>106</v>
      </c>
      <c r="AX9" s="1" t="s">
        <v>53</v>
      </c>
      <c r="AY9" s="1" t="s">
        <v>56</v>
      </c>
      <c r="AZ9" s="1" t="s">
        <v>193</v>
      </c>
      <c r="BA9" s="1" t="s">
        <v>53</v>
      </c>
      <c r="BB9" s="1" t="s">
        <v>197</v>
      </c>
      <c r="BC9" s="1" t="s">
        <v>123</v>
      </c>
      <c r="BD9" s="1" t="s">
        <v>113</v>
      </c>
      <c r="BE9" s="1" t="s">
        <v>86</v>
      </c>
      <c r="BF9" s="1" t="s">
        <v>57</v>
      </c>
      <c r="BG9" s="1" t="s">
        <v>58</v>
      </c>
      <c r="BH9" s="1" t="s">
        <v>53</v>
      </c>
      <c r="BI9" s="1" t="s">
        <v>111</v>
      </c>
    </row>
    <row r="10" spans="2:61" x14ac:dyDescent="0.3">
      <c r="B10" s="7">
        <f t="shared" si="21"/>
        <v>6</v>
      </c>
      <c r="C10" s="7" t="str">
        <f t="shared" si="42"/>
        <v>FRA</v>
      </c>
      <c r="D10" s="7" t="str">
        <f t="shared" si="43"/>
        <v>2025-09-04</v>
      </c>
      <c r="E10" s="7" t="str">
        <f t="shared" si="44"/>
        <v>18050238311</v>
      </c>
      <c r="F10" s="7" t="str">
        <f t="shared" si="45"/>
        <v>6094318722240</v>
      </c>
      <c r="G10" s="7" t="str">
        <f t="shared" si="46"/>
        <v>유종완</v>
      </c>
      <c r="H10" s="98" t="str">
        <f t="shared" si="47"/>
        <v>목록(Manifest)</v>
      </c>
      <c r="I10" s="100">
        <f t="shared" si="48"/>
        <v>65.650000000000006</v>
      </c>
      <c r="J10" s="7" t="str">
        <f t="shared" si="49"/>
        <v>JIMCARRY_DE</v>
      </c>
      <c r="K10" s="7">
        <f t="shared" si="50"/>
        <v>1</v>
      </c>
      <c r="L10" s="17">
        <f t="shared" si="51"/>
        <v>0.5</v>
      </c>
      <c r="M10" s="17">
        <f t="shared" si="52"/>
        <v>0.5</v>
      </c>
      <c r="N10" s="17">
        <f t="shared" si="53"/>
        <v>0.5</v>
      </c>
      <c r="O10" s="17">
        <f t="shared" si="54"/>
        <v>0.5</v>
      </c>
      <c r="P10" s="7" t="str">
        <f t="shared" si="55"/>
        <v>GE722821</v>
      </c>
      <c r="Q10" s="99">
        <f t="shared" si="56"/>
        <v>6840</v>
      </c>
      <c r="R10" s="9">
        <f>VLOOKUP(H10,MAPPING!$B$3:$D$12,3,0)</f>
        <v>0</v>
      </c>
      <c r="S10" s="19">
        <f t="shared" si="57"/>
        <v>0</v>
      </c>
      <c r="T10" s="9">
        <v>0</v>
      </c>
      <c r="U10" s="9">
        <f>(IF(VLOOKUP(VLOOKUP(AO10,MAPPING!$B$14:$D$19,2,1),MAPPING!$C$14:$E$19,2,0)=7000,0,VLOOKUP(VLOOKUP(AO10,MAPPING!$B$14:$D$19,2,1),MAPPING!$C$14:$E$19,2,0)))</f>
        <v>0</v>
      </c>
      <c r="V10" s="9">
        <f>(K10*VLOOKUP(N10/K10,MAPPING!$B$21:$C$28,2,10))</f>
        <v>0</v>
      </c>
      <c r="W10" s="9">
        <f t="shared" si="58"/>
        <v>0</v>
      </c>
      <c r="X10" s="9">
        <f t="shared" si="59"/>
        <v>0</v>
      </c>
      <c r="Y10" s="9">
        <f t="shared" si="60"/>
        <v>0</v>
      </c>
      <c r="Z10" s="9">
        <f t="shared" si="61"/>
        <v>6840</v>
      </c>
      <c r="AB10" s="104" t="s">
        <v>185</v>
      </c>
      <c r="AC10" s="104" t="s">
        <v>85</v>
      </c>
      <c r="AD10" s="104" t="s">
        <v>186</v>
      </c>
      <c r="AE10" s="104" t="s">
        <v>198</v>
      </c>
      <c r="AF10" s="1" t="s">
        <v>199</v>
      </c>
      <c r="AG10" s="1" t="s">
        <v>200</v>
      </c>
      <c r="AH10" s="1" t="s">
        <v>201</v>
      </c>
      <c r="AI10" s="1" t="s">
        <v>53</v>
      </c>
      <c r="AJ10" s="5">
        <v>1</v>
      </c>
      <c r="AK10" s="6">
        <v>0.5</v>
      </c>
      <c r="AL10" s="6">
        <v>0.5</v>
      </c>
      <c r="AM10" s="6">
        <v>0.5</v>
      </c>
      <c r="AN10" s="1" t="s">
        <v>54</v>
      </c>
      <c r="AO10" s="6">
        <v>65.650000000000006</v>
      </c>
      <c r="AP10" s="1" t="s">
        <v>55</v>
      </c>
      <c r="AQ10" s="1" t="s">
        <v>55</v>
      </c>
      <c r="AR10" s="1" t="s">
        <v>55</v>
      </c>
      <c r="AS10" s="1" t="s">
        <v>55</v>
      </c>
      <c r="AT10" s="1" t="s">
        <v>55</v>
      </c>
      <c r="AU10" s="1" t="s">
        <v>108</v>
      </c>
      <c r="AV10" s="1" t="s">
        <v>105</v>
      </c>
      <c r="AW10" s="1" t="s">
        <v>106</v>
      </c>
      <c r="AX10" s="1" t="s">
        <v>53</v>
      </c>
      <c r="AY10" s="1" t="s">
        <v>56</v>
      </c>
      <c r="AZ10" s="1" t="s">
        <v>198</v>
      </c>
      <c r="BA10" s="1" t="s">
        <v>53</v>
      </c>
      <c r="BB10" s="1" t="s">
        <v>202</v>
      </c>
      <c r="BC10" s="1" t="s">
        <v>123</v>
      </c>
      <c r="BD10" s="1" t="s">
        <v>113</v>
      </c>
      <c r="BE10" s="1" t="s">
        <v>86</v>
      </c>
      <c r="BF10" s="1" t="s">
        <v>57</v>
      </c>
      <c r="BG10" s="1" t="s">
        <v>58</v>
      </c>
      <c r="BH10" s="1" t="s">
        <v>53</v>
      </c>
      <c r="BI10" s="1" t="s">
        <v>111</v>
      </c>
    </row>
    <row r="11" spans="2:61" x14ac:dyDescent="0.3">
      <c r="B11" s="7">
        <f t="shared" si="21"/>
        <v>7</v>
      </c>
      <c r="C11" s="7" t="str">
        <f t="shared" si="42"/>
        <v>FRA</v>
      </c>
      <c r="D11" s="7" t="str">
        <f t="shared" si="43"/>
        <v>2025-09-05</v>
      </c>
      <c r="E11" s="7" t="str">
        <f t="shared" si="44"/>
        <v>18050238322</v>
      </c>
      <c r="F11" s="7" t="str">
        <f t="shared" si="45"/>
        <v>6094318722252</v>
      </c>
      <c r="G11" s="7" t="str">
        <f t="shared" si="46"/>
        <v>공지애</v>
      </c>
      <c r="H11" s="98" t="str">
        <f t="shared" si="47"/>
        <v>목록(Manifest)</v>
      </c>
      <c r="I11" s="100">
        <f t="shared" si="48"/>
        <v>94.44</v>
      </c>
      <c r="J11" s="7" t="str">
        <f t="shared" si="49"/>
        <v>JIMCARRY_DE</v>
      </c>
      <c r="K11" s="7">
        <f t="shared" si="50"/>
        <v>1</v>
      </c>
      <c r="L11" s="17">
        <f t="shared" si="51"/>
        <v>0.5</v>
      </c>
      <c r="M11" s="17">
        <f t="shared" si="52"/>
        <v>0.5</v>
      </c>
      <c r="N11" s="17">
        <f t="shared" si="53"/>
        <v>0.5</v>
      </c>
      <c r="O11" s="17">
        <f t="shared" si="54"/>
        <v>0.5</v>
      </c>
      <c r="P11" s="7" t="str">
        <f t="shared" si="55"/>
        <v>GE724120</v>
      </c>
      <c r="Q11" s="99">
        <f t="shared" si="56"/>
        <v>6840</v>
      </c>
      <c r="R11" s="9">
        <f>VLOOKUP(H11,MAPPING!$B$3:$D$12,3,0)</f>
        <v>0</v>
      </c>
      <c r="S11" s="19">
        <f t="shared" si="57"/>
        <v>0</v>
      </c>
      <c r="T11" s="9">
        <v>0</v>
      </c>
      <c r="U11" s="9">
        <f>(IF(VLOOKUP(VLOOKUP(AO11,MAPPING!$B$14:$D$19,2,1),MAPPING!$C$14:$E$19,2,0)=7000,0,VLOOKUP(VLOOKUP(AO11,MAPPING!$B$14:$D$19,2,1),MAPPING!$C$14:$E$19,2,0)))</f>
        <v>0</v>
      </c>
      <c r="V11" s="9">
        <f>(K11*VLOOKUP(N11/K11,MAPPING!$B$21:$C$28,2,10))</f>
        <v>0</v>
      </c>
      <c r="W11" s="9">
        <f t="shared" si="58"/>
        <v>0</v>
      </c>
      <c r="X11" s="9">
        <f t="shared" si="59"/>
        <v>0</v>
      </c>
      <c r="Y11" s="9">
        <f t="shared" si="60"/>
        <v>0</v>
      </c>
      <c r="Z11" s="9">
        <f t="shared" si="61"/>
        <v>6840</v>
      </c>
      <c r="AB11" s="104" t="s">
        <v>203</v>
      </c>
      <c r="AC11" s="104" t="s">
        <v>85</v>
      </c>
      <c r="AD11" s="104" t="s">
        <v>204</v>
      </c>
      <c r="AE11" s="104" t="s">
        <v>205</v>
      </c>
      <c r="AF11" s="1" t="s">
        <v>206</v>
      </c>
      <c r="AG11" s="1" t="s">
        <v>207</v>
      </c>
      <c r="AH11" s="1" t="s">
        <v>208</v>
      </c>
      <c r="AI11" s="1" t="s">
        <v>53</v>
      </c>
      <c r="AJ11" s="5">
        <v>1</v>
      </c>
      <c r="AK11" s="6">
        <v>0.5</v>
      </c>
      <c r="AL11" s="6">
        <v>0.5</v>
      </c>
      <c r="AM11" s="6">
        <v>0.5</v>
      </c>
      <c r="AN11" s="1" t="s">
        <v>54</v>
      </c>
      <c r="AO11" s="6">
        <v>94.44</v>
      </c>
      <c r="AP11" s="1" t="s">
        <v>55</v>
      </c>
      <c r="AQ11" s="1" t="s">
        <v>55</v>
      </c>
      <c r="AR11" s="1" t="s">
        <v>55</v>
      </c>
      <c r="AS11" s="1" t="s">
        <v>55</v>
      </c>
      <c r="AT11" s="1" t="s">
        <v>55</v>
      </c>
      <c r="AU11" s="1" t="s">
        <v>108</v>
      </c>
      <c r="AV11" s="1" t="s">
        <v>105</v>
      </c>
      <c r="AW11" s="1" t="s">
        <v>122</v>
      </c>
      <c r="AX11" s="1" t="s">
        <v>53</v>
      </c>
      <c r="AY11" s="1" t="s">
        <v>56</v>
      </c>
      <c r="AZ11" s="1" t="s">
        <v>205</v>
      </c>
      <c r="BA11" s="1" t="s">
        <v>53</v>
      </c>
      <c r="BB11" s="1" t="s">
        <v>209</v>
      </c>
      <c r="BC11" s="1" t="s">
        <v>128</v>
      </c>
      <c r="BD11" s="1" t="s">
        <v>113</v>
      </c>
      <c r="BE11" s="1" t="s">
        <v>86</v>
      </c>
      <c r="BF11" s="1" t="s">
        <v>57</v>
      </c>
      <c r="BG11" s="1" t="s">
        <v>58</v>
      </c>
      <c r="BH11" s="1" t="s">
        <v>53</v>
      </c>
      <c r="BI11" s="1" t="s">
        <v>111</v>
      </c>
    </row>
    <row r="12" spans="2:61" x14ac:dyDescent="0.3">
      <c r="B12" s="7">
        <f t="shared" si="21"/>
        <v>8</v>
      </c>
      <c r="C12" s="7" t="str">
        <f t="shared" si="42"/>
        <v>FRA</v>
      </c>
      <c r="D12" s="7" t="str">
        <f t="shared" si="43"/>
        <v>2025-09-05</v>
      </c>
      <c r="E12" s="7" t="str">
        <f t="shared" si="44"/>
        <v>18050238322</v>
      </c>
      <c r="F12" s="7" t="str">
        <f t="shared" si="45"/>
        <v>6094318722250</v>
      </c>
      <c r="G12" s="7" t="str">
        <f t="shared" si="46"/>
        <v>강영주</v>
      </c>
      <c r="H12" s="98" t="str">
        <f t="shared" si="47"/>
        <v>목록(Manifest)</v>
      </c>
      <c r="I12" s="100">
        <f t="shared" si="48"/>
        <v>94.44</v>
      </c>
      <c r="J12" s="7" t="str">
        <f t="shared" si="49"/>
        <v>JIMCARRY_DE</v>
      </c>
      <c r="K12" s="7">
        <f t="shared" si="50"/>
        <v>1</v>
      </c>
      <c r="L12" s="17">
        <f t="shared" si="51"/>
        <v>0.5</v>
      </c>
      <c r="M12" s="17">
        <f t="shared" si="52"/>
        <v>0.5</v>
      </c>
      <c r="N12" s="17">
        <f t="shared" si="53"/>
        <v>0.5</v>
      </c>
      <c r="O12" s="17">
        <f t="shared" si="54"/>
        <v>0.5</v>
      </c>
      <c r="P12" s="7" t="str">
        <f t="shared" si="55"/>
        <v>GE724062</v>
      </c>
      <c r="Q12" s="99">
        <f t="shared" si="56"/>
        <v>6840</v>
      </c>
      <c r="R12" s="9">
        <f>VLOOKUP(H12,MAPPING!$B$3:$D$12,3,0)</f>
        <v>0</v>
      </c>
      <c r="S12" s="19">
        <f t="shared" si="57"/>
        <v>0</v>
      </c>
      <c r="T12" s="9">
        <v>0</v>
      </c>
      <c r="U12" s="9">
        <f>(IF(VLOOKUP(VLOOKUP(AO12,MAPPING!$B$14:$D$19,2,1),MAPPING!$C$14:$E$19,2,0)=7000,0,VLOOKUP(VLOOKUP(AO12,MAPPING!$B$14:$D$19,2,1),MAPPING!$C$14:$E$19,2,0)))</f>
        <v>0</v>
      </c>
      <c r="V12" s="9">
        <f>(K12*VLOOKUP(N12/K12,MAPPING!$B$21:$C$28,2,10))</f>
        <v>0</v>
      </c>
      <c r="W12" s="9">
        <f t="shared" si="58"/>
        <v>0</v>
      </c>
      <c r="X12" s="9">
        <f t="shared" si="59"/>
        <v>0</v>
      </c>
      <c r="Y12" s="9">
        <f t="shared" si="60"/>
        <v>0</v>
      </c>
      <c r="Z12" s="9">
        <f t="shared" si="61"/>
        <v>6840</v>
      </c>
      <c r="AB12" s="104" t="s">
        <v>203</v>
      </c>
      <c r="AC12" s="104" t="s">
        <v>85</v>
      </c>
      <c r="AD12" s="104" t="s">
        <v>204</v>
      </c>
      <c r="AE12" s="104" t="s">
        <v>210</v>
      </c>
      <c r="AF12" s="1" t="s">
        <v>211</v>
      </c>
      <c r="AG12" s="1" t="s">
        <v>212</v>
      </c>
      <c r="AH12" s="1" t="s">
        <v>213</v>
      </c>
      <c r="AI12" s="1" t="s">
        <v>53</v>
      </c>
      <c r="AJ12" s="5">
        <v>1</v>
      </c>
      <c r="AK12" s="6">
        <v>0.5</v>
      </c>
      <c r="AL12" s="6">
        <v>0.5</v>
      </c>
      <c r="AM12" s="6">
        <v>0.5</v>
      </c>
      <c r="AN12" s="1" t="s">
        <v>54</v>
      </c>
      <c r="AO12" s="6">
        <v>94.44</v>
      </c>
      <c r="AP12" s="1" t="s">
        <v>55</v>
      </c>
      <c r="AQ12" s="1" t="s">
        <v>55</v>
      </c>
      <c r="AR12" s="1" t="s">
        <v>55</v>
      </c>
      <c r="AS12" s="1" t="s">
        <v>55</v>
      </c>
      <c r="AT12" s="1" t="s">
        <v>55</v>
      </c>
      <c r="AU12" s="1" t="s">
        <v>108</v>
      </c>
      <c r="AV12" s="1" t="s">
        <v>105</v>
      </c>
      <c r="AW12" s="1" t="s">
        <v>122</v>
      </c>
      <c r="AX12" s="1" t="s">
        <v>53</v>
      </c>
      <c r="AY12" s="1" t="s">
        <v>56</v>
      </c>
      <c r="AZ12" s="1" t="s">
        <v>210</v>
      </c>
      <c r="BA12" s="1" t="s">
        <v>53</v>
      </c>
      <c r="BB12" s="1" t="s">
        <v>214</v>
      </c>
      <c r="BC12" s="1" t="s">
        <v>128</v>
      </c>
      <c r="BD12" s="1" t="s">
        <v>113</v>
      </c>
      <c r="BE12" s="1" t="s">
        <v>86</v>
      </c>
      <c r="BF12" s="1" t="s">
        <v>57</v>
      </c>
      <c r="BG12" s="1" t="s">
        <v>58</v>
      </c>
      <c r="BH12" s="1" t="s">
        <v>53</v>
      </c>
      <c r="BI12" s="1" t="s">
        <v>111</v>
      </c>
    </row>
    <row r="13" spans="2:61" x14ac:dyDescent="0.3">
      <c r="B13" s="7">
        <f t="shared" si="21"/>
        <v>9</v>
      </c>
      <c r="C13" s="7" t="str">
        <f t="shared" si="42"/>
        <v>FRA</v>
      </c>
      <c r="D13" s="7" t="str">
        <f t="shared" si="43"/>
        <v>2025-09-05</v>
      </c>
      <c r="E13" s="7" t="str">
        <f t="shared" si="44"/>
        <v>18050238322</v>
      </c>
      <c r="F13" s="7" t="str">
        <f t="shared" si="45"/>
        <v>6094318722226</v>
      </c>
      <c r="G13" s="7" t="str">
        <f t="shared" si="46"/>
        <v>이완수</v>
      </c>
      <c r="H13" s="98" t="str">
        <f t="shared" si="47"/>
        <v>목록(Manifest)</v>
      </c>
      <c r="I13" s="100">
        <f t="shared" si="48"/>
        <v>141.66</v>
      </c>
      <c r="J13" s="7" t="str">
        <f t="shared" si="49"/>
        <v>JIMCARRY_DE</v>
      </c>
      <c r="K13" s="7">
        <f t="shared" si="50"/>
        <v>1</v>
      </c>
      <c r="L13" s="17">
        <f t="shared" si="51"/>
        <v>0.5</v>
      </c>
      <c r="M13" s="17">
        <f t="shared" si="52"/>
        <v>0.5</v>
      </c>
      <c r="N13" s="17">
        <f t="shared" si="53"/>
        <v>0.5</v>
      </c>
      <c r="O13" s="17">
        <f t="shared" si="54"/>
        <v>0.5</v>
      </c>
      <c r="P13" s="7" t="str">
        <f t="shared" si="55"/>
        <v>GE719982</v>
      </c>
      <c r="Q13" s="99">
        <f t="shared" si="56"/>
        <v>6840</v>
      </c>
      <c r="R13" s="9">
        <f>VLOOKUP(H13,MAPPING!$B$3:$D$12,3,0)</f>
        <v>0</v>
      </c>
      <c r="S13" s="19">
        <f t="shared" si="57"/>
        <v>0</v>
      </c>
      <c r="T13" s="9">
        <v>0</v>
      </c>
      <c r="U13" s="9">
        <f>(IF(VLOOKUP(VLOOKUP(AO13,MAPPING!$B$14:$D$19,2,1),MAPPING!$C$14:$E$19,2,0)=7000,0,VLOOKUP(VLOOKUP(AO13,MAPPING!$B$14:$D$19,2,1),MAPPING!$C$14:$E$19,2,0)))</f>
        <v>0</v>
      </c>
      <c r="V13" s="9">
        <f>(K13*VLOOKUP(N13/K13,MAPPING!$B$21:$C$28,2,10))</f>
        <v>0</v>
      </c>
      <c r="W13" s="9">
        <f t="shared" si="58"/>
        <v>0</v>
      </c>
      <c r="X13" s="9">
        <f t="shared" si="59"/>
        <v>0</v>
      </c>
      <c r="Y13" s="9">
        <f t="shared" si="60"/>
        <v>0</v>
      </c>
      <c r="Z13" s="9">
        <f t="shared" si="61"/>
        <v>6840</v>
      </c>
      <c r="AB13" s="104" t="s">
        <v>203</v>
      </c>
      <c r="AC13" s="104" t="s">
        <v>85</v>
      </c>
      <c r="AD13" s="104" t="s">
        <v>204</v>
      </c>
      <c r="AE13" s="104" t="s">
        <v>215</v>
      </c>
      <c r="AF13" s="1" t="s">
        <v>146</v>
      </c>
      <c r="AG13" s="1" t="s">
        <v>147</v>
      </c>
      <c r="AH13" s="1" t="s">
        <v>148</v>
      </c>
      <c r="AI13" s="1" t="s">
        <v>53</v>
      </c>
      <c r="AJ13" s="5">
        <v>1</v>
      </c>
      <c r="AK13" s="6">
        <v>0.5</v>
      </c>
      <c r="AL13" s="6">
        <v>0.5</v>
      </c>
      <c r="AM13" s="6">
        <v>0.5</v>
      </c>
      <c r="AN13" s="1" t="s">
        <v>54</v>
      </c>
      <c r="AO13" s="6">
        <v>141.66</v>
      </c>
      <c r="AP13" s="1" t="s">
        <v>55</v>
      </c>
      <c r="AQ13" s="1" t="s">
        <v>55</v>
      </c>
      <c r="AR13" s="1" t="s">
        <v>55</v>
      </c>
      <c r="AS13" s="1" t="s">
        <v>55</v>
      </c>
      <c r="AT13" s="1" t="s">
        <v>55</v>
      </c>
      <c r="AU13" s="1" t="s">
        <v>108</v>
      </c>
      <c r="AV13" s="1" t="s">
        <v>105</v>
      </c>
      <c r="AW13" s="1" t="s">
        <v>122</v>
      </c>
      <c r="AX13" s="1" t="s">
        <v>53</v>
      </c>
      <c r="AY13" s="1" t="s">
        <v>56</v>
      </c>
      <c r="AZ13" s="1" t="s">
        <v>215</v>
      </c>
      <c r="BA13" s="1" t="s">
        <v>53</v>
      </c>
      <c r="BB13" s="1" t="s">
        <v>216</v>
      </c>
      <c r="BC13" s="1" t="s">
        <v>128</v>
      </c>
      <c r="BD13" s="1" t="s">
        <v>113</v>
      </c>
      <c r="BE13" s="1" t="s">
        <v>86</v>
      </c>
      <c r="BF13" s="1" t="s">
        <v>57</v>
      </c>
      <c r="BG13" s="1" t="s">
        <v>58</v>
      </c>
      <c r="BH13" s="1" t="s">
        <v>53</v>
      </c>
      <c r="BI13" s="1" t="s">
        <v>111</v>
      </c>
    </row>
    <row r="14" spans="2:61" x14ac:dyDescent="0.3">
      <c r="B14" s="7">
        <f t="shared" si="21"/>
        <v>10</v>
      </c>
      <c r="C14" s="7" t="str">
        <f t="shared" si="42"/>
        <v>FRA</v>
      </c>
      <c r="D14" s="7" t="str">
        <f t="shared" si="43"/>
        <v>2025-09-05</v>
      </c>
      <c r="E14" s="7" t="str">
        <f t="shared" si="44"/>
        <v>18050238322</v>
      </c>
      <c r="F14" s="7" t="str">
        <f t="shared" si="45"/>
        <v>6094318722247</v>
      </c>
      <c r="G14" s="7" t="str">
        <f t="shared" si="46"/>
        <v>이유진</v>
      </c>
      <c r="H14" s="98" t="str">
        <f t="shared" si="47"/>
        <v>목록(Manifest)</v>
      </c>
      <c r="I14" s="100">
        <f t="shared" si="48"/>
        <v>94.44</v>
      </c>
      <c r="J14" s="7" t="str">
        <f t="shared" si="49"/>
        <v>JIMCARRY_DE</v>
      </c>
      <c r="K14" s="7">
        <f t="shared" si="50"/>
        <v>1</v>
      </c>
      <c r="L14" s="17">
        <f t="shared" si="51"/>
        <v>0.5</v>
      </c>
      <c r="M14" s="17">
        <f t="shared" si="52"/>
        <v>0.5</v>
      </c>
      <c r="N14" s="17">
        <f t="shared" si="53"/>
        <v>0.5</v>
      </c>
      <c r="O14" s="17">
        <f t="shared" si="54"/>
        <v>0.5</v>
      </c>
      <c r="P14" s="7" t="str">
        <f t="shared" si="55"/>
        <v>GE724059</v>
      </c>
      <c r="Q14" s="99">
        <f t="shared" si="56"/>
        <v>6840</v>
      </c>
      <c r="R14" s="9">
        <f>VLOOKUP(H14,MAPPING!$B$3:$D$12,3,0)</f>
        <v>0</v>
      </c>
      <c r="S14" s="19">
        <f t="shared" si="57"/>
        <v>0</v>
      </c>
      <c r="T14" s="9">
        <v>0</v>
      </c>
      <c r="U14" s="9">
        <f>(IF(VLOOKUP(VLOOKUP(AO14,MAPPING!$B$14:$D$19,2,1),MAPPING!$C$14:$E$19,2,0)=7000,0,VLOOKUP(VLOOKUP(AO14,MAPPING!$B$14:$D$19,2,1),MAPPING!$C$14:$E$19,2,0)))</f>
        <v>0</v>
      </c>
      <c r="V14" s="9">
        <f>(K14*VLOOKUP(N14/K14,MAPPING!$B$21:$C$28,2,10))</f>
        <v>0</v>
      </c>
      <c r="W14" s="9">
        <f t="shared" si="58"/>
        <v>0</v>
      </c>
      <c r="X14" s="9">
        <f t="shared" si="59"/>
        <v>0</v>
      </c>
      <c r="Y14" s="9">
        <f t="shared" si="60"/>
        <v>0</v>
      </c>
      <c r="Z14" s="9">
        <f t="shared" si="61"/>
        <v>6840</v>
      </c>
      <c r="AB14" s="104" t="s">
        <v>203</v>
      </c>
      <c r="AC14" s="104" t="s">
        <v>85</v>
      </c>
      <c r="AD14" s="104" t="s">
        <v>204</v>
      </c>
      <c r="AE14" s="104" t="s">
        <v>217</v>
      </c>
      <c r="AF14" s="1" t="s">
        <v>218</v>
      </c>
      <c r="AG14" s="1" t="s">
        <v>219</v>
      </c>
      <c r="AH14" s="1" t="s">
        <v>220</v>
      </c>
      <c r="AI14" s="1" t="s">
        <v>53</v>
      </c>
      <c r="AJ14" s="5">
        <v>1</v>
      </c>
      <c r="AK14" s="6">
        <v>0.5</v>
      </c>
      <c r="AL14" s="6">
        <v>0.5</v>
      </c>
      <c r="AM14" s="6">
        <v>0.5</v>
      </c>
      <c r="AN14" s="1" t="s">
        <v>54</v>
      </c>
      <c r="AO14" s="6">
        <v>94.44</v>
      </c>
      <c r="AP14" s="1" t="s">
        <v>55</v>
      </c>
      <c r="AQ14" s="1" t="s">
        <v>55</v>
      </c>
      <c r="AR14" s="1" t="s">
        <v>55</v>
      </c>
      <c r="AS14" s="1" t="s">
        <v>55</v>
      </c>
      <c r="AT14" s="1" t="s">
        <v>55</v>
      </c>
      <c r="AU14" s="1" t="s">
        <v>108</v>
      </c>
      <c r="AV14" s="1" t="s">
        <v>105</v>
      </c>
      <c r="AW14" s="1" t="s">
        <v>122</v>
      </c>
      <c r="AX14" s="1" t="s">
        <v>53</v>
      </c>
      <c r="AY14" s="1" t="s">
        <v>56</v>
      </c>
      <c r="AZ14" s="1" t="s">
        <v>217</v>
      </c>
      <c r="BA14" s="1" t="s">
        <v>53</v>
      </c>
      <c r="BB14" s="1" t="s">
        <v>221</v>
      </c>
      <c r="BC14" s="1" t="s">
        <v>128</v>
      </c>
      <c r="BD14" s="1" t="s">
        <v>113</v>
      </c>
      <c r="BE14" s="1" t="s">
        <v>86</v>
      </c>
      <c r="BF14" s="1" t="s">
        <v>57</v>
      </c>
      <c r="BG14" s="1" t="s">
        <v>58</v>
      </c>
      <c r="BH14" s="1" t="s">
        <v>53</v>
      </c>
      <c r="BI14" s="1" t="s">
        <v>111</v>
      </c>
    </row>
    <row r="15" spans="2:61" x14ac:dyDescent="0.3">
      <c r="B15" s="7">
        <f t="shared" si="21"/>
        <v>11</v>
      </c>
      <c r="C15" s="7" t="str">
        <f t="shared" si="42"/>
        <v>FRA</v>
      </c>
      <c r="D15" s="7" t="str">
        <f t="shared" si="43"/>
        <v>2025-09-05</v>
      </c>
      <c r="E15" s="7" t="str">
        <f t="shared" si="44"/>
        <v>18050238322</v>
      </c>
      <c r="F15" s="7" t="str">
        <f t="shared" si="45"/>
        <v>6094318722242</v>
      </c>
      <c r="G15" s="7" t="str">
        <f t="shared" si="46"/>
        <v>이상승</v>
      </c>
      <c r="H15" s="98" t="str">
        <f t="shared" si="47"/>
        <v>목록(Manifest)</v>
      </c>
      <c r="I15" s="100">
        <f t="shared" si="48"/>
        <v>95.6</v>
      </c>
      <c r="J15" s="7" t="str">
        <f t="shared" si="49"/>
        <v>JIMCARRY_DE</v>
      </c>
      <c r="K15" s="7">
        <f t="shared" si="50"/>
        <v>1</v>
      </c>
      <c r="L15" s="17">
        <f t="shared" si="51"/>
        <v>0.5</v>
      </c>
      <c r="M15" s="17">
        <f t="shared" si="52"/>
        <v>0.8</v>
      </c>
      <c r="N15" s="17">
        <f t="shared" si="53"/>
        <v>0.8</v>
      </c>
      <c r="O15" s="17">
        <f t="shared" si="54"/>
        <v>1</v>
      </c>
      <c r="P15" s="7" t="str">
        <f t="shared" si="55"/>
        <v>GE722950</v>
      </c>
      <c r="Q15" s="99">
        <f t="shared" si="56"/>
        <v>9380</v>
      </c>
      <c r="R15" s="9">
        <f>VLOOKUP(H15,MAPPING!$B$3:$D$12,3,0)</f>
        <v>0</v>
      </c>
      <c r="S15" s="19">
        <f t="shared" si="57"/>
        <v>0</v>
      </c>
      <c r="T15" s="9">
        <v>0</v>
      </c>
      <c r="U15" s="9">
        <f>(IF(VLOOKUP(VLOOKUP(AO15,MAPPING!$B$14:$D$19,2,1),MAPPING!$C$14:$E$19,2,0)=7000,0,VLOOKUP(VLOOKUP(AO15,MAPPING!$B$14:$D$19,2,1),MAPPING!$C$14:$E$19,2,0)))</f>
        <v>0</v>
      </c>
      <c r="V15" s="9">
        <f>(K15*VLOOKUP(N15/K15,MAPPING!$B$21:$C$28,2,10))</f>
        <v>0</v>
      </c>
      <c r="W15" s="9">
        <f t="shared" si="58"/>
        <v>0</v>
      </c>
      <c r="X15" s="9">
        <f t="shared" si="59"/>
        <v>0</v>
      </c>
      <c r="Y15" s="9">
        <f t="shared" si="60"/>
        <v>0</v>
      </c>
      <c r="Z15" s="9">
        <f t="shared" si="61"/>
        <v>9380</v>
      </c>
      <c r="AB15" s="104" t="s">
        <v>203</v>
      </c>
      <c r="AC15" s="104" t="s">
        <v>85</v>
      </c>
      <c r="AD15" s="104" t="s">
        <v>204</v>
      </c>
      <c r="AE15" s="104" t="s">
        <v>222</v>
      </c>
      <c r="AF15" s="1" t="s">
        <v>223</v>
      </c>
      <c r="AG15" s="1" t="s">
        <v>224</v>
      </c>
      <c r="AH15" s="1" t="s">
        <v>225</v>
      </c>
      <c r="AI15" s="1" t="s">
        <v>53</v>
      </c>
      <c r="AJ15" s="5">
        <v>1</v>
      </c>
      <c r="AK15" s="6">
        <v>0.5</v>
      </c>
      <c r="AL15" s="6">
        <v>0.8</v>
      </c>
      <c r="AM15" s="6">
        <v>0.8</v>
      </c>
      <c r="AN15" s="1" t="s">
        <v>54</v>
      </c>
      <c r="AO15" s="6">
        <v>95.6</v>
      </c>
      <c r="AP15" s="1" t="s">
        <v>55</v>
      </c>
      <c r="AQ15" s="1" t="s">
        <v>55</v>
      </c>
      <c r="AR15" s="1" t="s">
        <v>55</v>
      </c>
      <c r="AS15" s="1" t="s">
        <v>55</v>
      </c>
      <c r="AT15" s="1" t="s">
        <v>55</v>
      </c>
      <c r="AU15" s="1" t="s">
        <v>108</v>
      </c>
      <c r="AV15" s="1" t="s">
        <v>105</v>
      </c>
      <c r="AW15" s="1" t="s">
        <v>226</v>
      </c>
      <c r="AX15" s="1" t="s">
        <v>53</v>
      </c>
      <c r="AY15" s="1" t="s">
        <v>56</v>
      </c>
      <c r="AZ15" s="1" t="s">
        <v>222</v>
      </c>
      <c r="BA15" s="1" t="s">
        <v>53</v>
      </c>
      <c r="BB15" s="1" t="s">
        <v>227</v>
      </c>
      <c r="BC15" s="1" t="s">
        <v>128</v>
      </c>
      <c r="BD15" s="1" t="s">
        <v>113</v>
      </c>
      <c r="BE15" s="1" t="s">
        <v>86</v>
      </c>
      <c r="BF15" s="1" t="s">
        <v>57</v>
      </c>
      <c r="BG15" s="1" t="s">
        <v>58</v>
      </c>
      <c r="BH15" s="1" t="s">
        <v>53</v>
      </c>
      <c r="BI15" s="1" t="s">
        <v>111</v>
      </c>
    </row>
    <row r="16" spans="2:61" x14ac:dyDescent="0.3">
      <c r="B16" s="7">
        <f t="shared" si="21"/>
        <v>12</v>
      </c>
      <c r="C16" s="7" t="str">
        <f t="shared" si="42"/>
        <v>FRA</v>
      </c>
      <c r="D16" s="7" t="str">
        <f t="shared" si="43"/>
        <v>2025-09-05</v>
      </c>
      <c r="E16" s="7" t="str">
        <f t="shared" si="44"/>
        <v>18050238322</v>
      </c>
      <c r="F16" s="7" t="str">
        <f t="shared" si="45"/>
        <v>6094318722249</v>
      </c>
      <c r="G16" s="7" t="str">
        <f t="shared" si="46"/>
        <v>이경숙</v>
      </c>
      <c r="H16" s="98" t="str">
        <f t="shared" si="47"/>
        <v>목록(Manifest)</v>
      </c>
      <c r="I16" s="100">
        <f t="shared" si="48"/>
        <v>141.66</v>
      </c>
      <c r="J16" s="7" t="str">
        <f t="shared" si="49"/>
        <v>JIMCARRY_DE</v>
      </c>
      <c r="K16" s="7">
        <f t="shared" si="50"/>
        <v>1</v>
      </c>
      <c r="L16" s="17">
        <f t="shared" si="51"/>
        <v>0.5</v>
      </c>
      <c r="M16" s="17">
        <f t="shared" si="52"/>
        <v>0.5</v>
      </c>
      <c r="N16" s="17">
        <f t="shared" si="53"/>
        <v>0.5</v>
      </c>
      <c r="O16" s="17">
        <f t="shared" si="54"/>
        <v>0.5</v>
      </c>
      <c r="P16" s="7" t="str">
        <f t="shared" si="55"/>
        <v>GE724061</v>
      </c>
      <c r="Q16" s="99">
        <f t="shared" si="56"/>
        <v>6840</v>
      </c>
      <c r="R16" s="9">
        <f>VLOOKUP(H16,MAPPING!$B$3:$D$12,3,0)</f>
        <v>0</v>
      </c>
      <c r="S16" s="19">
        <f t="shared" si="57"/>
        <v>0</v>
      </c>
      <c r="T16" s="9">
        <v>0</v>
      </c>
      <c r="U16" s="9">
        <f>(IF(VLOOKUP(VLOOKUP(AO16,MAPPING!$B$14:$D$19,2,1),MAPPING!$C$14:$E$19,2,0)=7000,0,VLOOKUP(VLOOKUP(AO16,MAPPING!$B$14:$D$19,2,1),MAPPING!$C$14:$E$19,2,0)))</f>
        <v>0</v>
      </c>
      <c r="V16" s="9">
        <f>(K16*VLOOKUP(N16/K16,MAPPING!$B$21:$C$28,2,10))</f>
        <v>0</v>
      </c>
      <c r="W16" s="9">
        <f t="shared" si="58"/>
        <v>0</v>
      </c>
      <c r="X16" s="9">
        <f t="shared" si="59"/>
        <v>0</v>
      </c>
      <c r="Y16" s="9">
        <f t="shared" si="60"/>
        <v>0</v>
      </c>
      <c r="Z16" s="9">
        <f t="shared" si="61"/>
        <v>6840</v>
      </c>
      <c r="AB16" s="104" t="s">
        <v>203</v>
      </c>
      <c r="AC16" s="104" t="s">
        <v>85</v>
      </c>
      <c r="AD16" s="104" t="s">
        <v>204</v>
      </c>
      <c r="AE16" s="104" t="s">
        <v>228</v>
      </c>
      <c r="AF16" s="1" t="s">
        <v>162</v>
      </c>
      <c r="AG16" s="1" t="s">
        <v>163</v>
      </c>
      <c r="AH16" s="1" t="s">
        <v>148</v>
      </c>
      <c r="AI16" s="1" t="s">
        <v>53</v>
      </c>
      <c r="AJ16" s="5">
        <v>1</v>
      </c>
      <c r="AK16" s="6">
        <v>0.5</v>
      </c>
      <c r="AL16" s="6">
        <v>0.5</v>
      </c>
      <c r="AM16" s="6">
        <v>0.5</v>
      </c>
      <c r="AN16" s="1" t="s">
        <v>54</v>
      </c>
      <c r="AO16" s="6">
        <v>141.66</v>
      </c>
      <c r="AP16" s="1" t="s">
        <v>55</v>
      </c>
      <c r="AQ16" s="1" t="s">
        <v>55</v>
      </c>
      <c r="AR16" s="1" t="s">
        <v>55</v>
      </c>
      <c r="AS16" s="1" t="s">
        <v>55</v>
      </c>
      <c r="AT16" s="1" t="s">
        <v>55</v>
      </c>
      <c r="AU16" s="1" t="s">
        <v>108</v>
      </c>
      <c r="AV16" s="1" t="s">
        <v>105</v>
      </c>
      <c r="AW16" s="1" t="s">
        <v>122</v>
      </c>
      <c r="AX16" s="1" t="s">
        <v>53</v>
      </c>
      <c r="AY16" s="1" t="s">
        <v>56</v>
      </c>
      <c r="AZ16" s="1" t="s">
        <v>228</v>
      </c>
      <c r="BA16" s="1" t="s">
        <v>53</v>
      </c>
      <c r="BB16" s="1" t="s">
        <v>229</v>
      </c>
      <c r="BC16" s="1" t="s">
        <v>128</v>
      </c>
      <c r="BD16" s="1" t="s">
        <v>113</v>
      </c>
      <c r="BE16" s="1" t="s">
        <v>86</v>
      </c>
      <c r="BF16" s="1" t="s">
        <v>57</v>
      </c>
      <c r="BG16" s="1" t="s">
        <v>58</v>
      </c>
      <c r="BH16" s="1" t="s">
        <v>53</v>
      </c>
      <c r="BI16" s="1" t="s">
        <v>111</v>
      </c>
    </row>
    <row r="17" spans="2:61" x14ac:dyDescent="0.3">
      <c r="B17" s="7">
        <f t="shared" si="21"/>
        <v>13</v>
      </c>
      <c r="C17" s="7" t="str">
        <f t="shared" si="42"/>
        <v>FRA</v>
      </c>
      <c r="D17" s="7" t="str">
        <f t="shared" si="43"/>
        <v>2025-09-10</v>
      </c>
      <c r="E17" s="7" t="str">
        <f t="shared" si="44"/>
        <v>18050238392</v>
      </c>
      <c r="F17" s="7" t="str">
        <f t="shared" si="45"/>
        <v>6094318722259</v>
      </c>
      <c r="G17" s="7" t="str">
        <f t="shared" si="46"/>
        <v>김용환</v>
      </c>
      <c r="H17" s="98" t="str">
        <f t="shared" si="47"/>
        <v>목록(Manifest)</v>
      </c>
      <c r="I17" s="100">
        <f t="shared" si="48"/>
        <v>94.52</v>
      </c>
      <c r="J17" s="7" t="str">
        <f t="shared" si="49"/>
        <v>JIMCARRY_DE</v>
      </c>
      <c r="K17" s="7">
        <f t="shared" si="50"/>
        <v>1</v>
      </c>
      <c r="L17" s="17">
        <f t="shared" si="51"/>
        <v>0.5</v>
      </c>
      <c r="M17" s="17">
        <f t="shared" si="52"/>
        <v>0.5</v>
      </c>
      <c r="N17" s="17">
        <f t="shared" si="53"/>
        <v>0.5</v>
      </c>
      <c r="O17" s="17">
        <f t="shared" si="54"/>
        <v>0.5</v>
      </c>
      <c r="P17" s="7" t="str">
        <f t="shared" si="55"/>
        <v>GE725570</v>
      </c>
      <c r="Q17" s="99">
        <f t="shared" si="56"/>
        <v>6840</v>
      </c>
      <c r="R17" s="9">
        <f>VLOOKUP(H17,MAPPING!$B$3:$D$12,3,0)</f>
        <v>0</v>
      </c>
      <c r="S17" s="19">
        <f t="shared" si="57"/>
        <v>0</v>
      </c>
      <c r="T17" s="9">
        <v>0</v>
      </c>
      <c r="U17" s="9">
        <f>(IF(VLOOKUP(VLOOKUP(AO17,MAPPING!$B$14:$D$19,2,1),MAPPING!$C$14:$E$19,2,0)=7000,0,VLOOKUP(VLOOKUP(AO17,MAPPING!$B$14:$D$19,2,1),MAPPING!$C$14:$E$19,2,0)))</f>
        <v>0</v>
      </c>
      <c r="V17" s="9">
        <f>(K17*VLOOKUP(N17/K17,MAPPING!$B$21:$C$28,2,10))</f>
        <v>0</v>
      </c>
      <c r="W17" s="9">
        <f t="shared" si="58"/>
        <v>0</v>
      </c>
      <c r="X17" s="9">
        <f t="shared" si="59"/>
        <v>0</v>
      </c>
      <c r="Y17" s="9">
        <f t="shared" si="60"/>
        <v>0</v>
      </c>
      <c r="Z17" s="9">
        <f t="shared" si="61"/>
        <v>6840</v>
      </c>
      <c r="AB17" s="104" t="s">
        <v>230</v>
      </c>
      <c r="AC17" s="104" t="s">
        <v>85</v>
      </c>
      <c r="AD17" s="104" t="s">
        <v>231</v>
      </c>
      <c r="AE17" s="104" t="s">
        <v>232</v>
      </c>
      <c r="AF17" s="1" t="s">
        <v>233</v>
      </c>
      <c r="AG17" s="1" t="s">
        <v>234</v>
      </c>
      <c r="AH17" s="1" t="s">
        <v>235</v>
      </c>
      <c r="AI17" s="1" t="s">
        <v>53</v>
      </c>
      <c r="AJ17" s="5">
        <v>1</v>
      </c>
      <c r="AK17" s="6">
        <v>0.5</v>
      </c>
      <c r="AL17" s="6">
        <v>0.5</v>
      </c>
      <c r="AM17" s="6">
        <v>0.5</v>
      </c>
      <c r="AN17" s="1" t="s">
        <v>54</v>
      </c>
      <c r="AO17" s="6">
        <v>94.52</v>
      </c>
      <c r="AP17" s="1" t="s">
        <v>55</v>
      </c>
      <c r="AQ17" s="1" t="s">
        <v>55</v>
      </c>
      <c r="AR17" s="1" t="s">
        <v>55</v>
      </c>
      <c r="AS17" s="1" t="s">
        <v>55</v>
      </c>
      <c r="AT17" s="1" t="s">
        <v>55</v>
      </c>
      <c r="AU17" s="1" t="s">
        <v>108</v>
      </c>
      <c r="AV17" s="1" t="s">
        <v>105</v>
      </c>
      <c r="AW17" s="1" t="s">
        <v>122</v>
      </c>
      <c r="AX17" s="1" t="s">
        <v>53</v>
      </c>
      <c r="AY17" s="1" t="s">
        <v>56</v>
      </c>
      <c r="AZ17" s="1" t="s">
        <v>232</v>
      </c>
      <c r="BA17" s="1" t="s">
        <v>53</v>
      </c>
      <c r="BB17" s="1" t="s">
        <v>236</v>
      </c>
      <c r="BC17" s="1" t="s">
        <v>237</v>
      </c>
      <c r="BD17" s="1" t="s">
        <v>113</v>
      </c>
      <c r="BE17" s="1" t="s">
        <v>86</v>
      </c>
      <c r="BF17" s="1" t="s">
        <v>57</v>
      </c>
      <c r="BG17" s="1" t="s">
        <v>58</v>
      </c>
      <c r="BH17" s="1" t="s">
        <v>53</v>
      </c>
      <c r="BI17" s="1" t="s">
        <v>111</v>
      </c>
    </row>
    <row r="18" spans="2:61" x14ac:dyDescent="0.3">
      <c r="B18" s="7">
        <f t="shared" si="21"/>
        <v>14</v>
      </c>
      <c r="C18" s="7" t="str">
        <f t="shared" si="42"/>
        <v>FRA</v>
      </c>
      <c r="D18" s="7" t="str">
        <f t="shared" si="43"/>
        <v>2025-09-10</v>
      </c>
      <c r="E18" s="7" t="str">
        <f t="shared" si="44"/>
        <v>18050238392</v>
      </c>
      <c r="F18" s="7" t="str">
        <f t="shared" si="45"/>
        <v>6094318722251</v>
      </c>
      <c r="G18" s="7" t="str">
        <f t="shared" si="46"/>
        <v>최현준</v>
      </c>
      <c r="H18" s="98" t="str">
        <f t="shared" si="47"/>
        <v>목록(Manifest)</v>
      </c>
      <c r="I18" s="100">
        <f t="shared" si="48"/>
        <v>44.32</v>
      </c>
      <c r="J18" s="7" t="str">
        <f t="shared" si="49"/>
        <v>JIMCARRY_DE</v>
      </c>
      <c r="K18" s="7">
        <f t="shared" si="50"/>
        <v>1</v>
      </c>
      <c r="L18" s="17">
        <f t="shared" si="51"/>
        <v>0.5</v>
      </c>
      <c r="M18" s="17">
        <f t="shared" si="52"/>
        <v>0.5</v>
      </c>
      <c r="N18" s="17">
        <f t="shared" si="53"/>
        <v>0.5</v>
      </c>
      <c r="O18" s="17">
        <f t="shared" si="54"/>
        <v>0.5</v>
      </c>
      <c r="P18" s="7" t="str">
        <f t="shared" si="55"/>
        <v>GE724068</v>
      </c>
      <c r="Q18" s="99">
        <f t="shared" si="56"/>
        <v>6840</v>
      </c>
      <c r="R18" s="9">
        <f>VLOOKUP(H18,MAPPING!$B$3:$D$12,3,0)</f>
        <v>0</v>
      </c>
      <c r="S18" s="19">
        <f t="shared" si="57"/>
        <v>0</v>
      </c>
      <c r="T18" s="9">
        <v>0</v>
      </c>
      <c r="U18" s="9">
        <f>(IF(VLOOKUP(VLOOKUP(AO18,MAPPING!$B$14:$D$19,2,1),MAPPING!$C$14:$E$19,2,0)=7000,0,VLOOKUP(VLOOKUP(AO18,MAPPING!$B$14:$D$19,2,1),MAPPING!$C$14:$E$19,2,0)))</f>
        <v>0</v>
      </c>
      <c r="V18" s="9">
        <f>(K18*VLOOKUP(N18/K18,MAPPING!$B$21:$C$28,2,10))</f>
        <v>0</v>
      </c>
      <c r="W18" s="9">
        <f t="shared" si="58"/>
        <v>0</v>
      </c>
      <c r="X18" s="9">
        <f t="shared" si="59"/>
        <v>0</v>
      </c>
      <c r="Y18" s="9">
        <f t="shared" si="60"/>
        <v>0</v>
      </c>
      <c r="Z18" s="9">
        <f t="shared" si="61"/>
        <v>6840</v>
      </c>
      <c r="AB18" s="104" t="s">
        <v>230</v>
      </c>
      <c r="AC18" s="104" t="s">
        <v>85</v>
      </c>
      <c r="AD18" s="104" t="s">
        <v>231</v>
      </c>
      <c r="AE18" s="104" t="s">
        <v>238</v>
      </c>
      <c r="AF18" s="1" t="s">
        <v>239</v>
      </c>
      <c r="AG18" s="1" t="s">
        <v>240</v>
      </c>
      <c r="AH18" s="1" t="s">
        <v>241</v>
      </c>
      <c r="AI18" s="1" t="s">
        <v>53</v>
      </c>
      <c r="AJ18" s="5">
        <v>1</v>
      </c>
      <c r="AK18" s="6">
        <v>0.5</v>
      </c>
      <c r="AL18" s="6">
        <v>0.5</v>
      </c>
      <c r="AM18" s="6">
        <v>0.5</v>
      </c>
      <c r="AN18" s="1" t="s">
        <v>54</v>
      </c>
      <c r="AO18" s="6">
        <v>44.32</v>
      </c>
      <c r="AP18" s="1" t="s">
        <v>55</v>
      </c>
      <c r="AQ18" s="1" t="s">
        <v>55</v>
      </c>
      <c r="AR18" s="1" t="s">
        <v>55</v>
      </c>
      <c r="AS18" s="1" t="s">
        <v>55</v>
      </c>
      <c r="AT18" s="1" t="s">
        <v>55</v>
      </c>
      <c r="AU18" s="1" t="s">
        <v>108</v>
      </c>
      <c r="AV18" s="1" t="s">
        <v>105</v>
      </c>
      <c r="AW18" s="1" t="s">
        <v>145</v>
      </c>
      <c r="AX18" s="1" t="s">
        <v>53</v>
      </c>
      <c r="AY18" s="1" t="s">
        <v>56</v>
      </c>
      <c r="AZ18" s="1" t="s">
        <v>238</v>
      </c>
      <c r="BA18" s="1" t="s">
        <v>53</v>
      </c>
      <c r="BB18" s="1" t="s">
        <v>242</v>
      </c>
      <c r="BC18" s="1" t="s">
        <v>237</v>
      </c>
      <c r="BD18" s="1" t="s">
        <v>113</v>
      </c>
      <c r="BE18" s="1" t="s">
        <v>86</v>
      </c>
      <c r="BF18" s="1" t="s">
        <v>57</v>
      </c>
      <c r="BG18" s="1" t="s">
        <v>58</v>
      </c>
      <c r="BH18" s="1" t="s">
        <v>53</v>
      </c>
      <c r="BI18" s="1" t="s">
        <v>111</v>
      </c>
    </row>
    <row r="19" spans="2:61" x14ac:dyDescent="0.3">
      <c r="B19" s="7">
        <f t="shared" si="21"/>
        <v>15</v>
      </c>
      <c r="C19" s="7" t="str">
        <f t="shared" si="42"/>
        <v>FRA</v>
      </c>
      <c r="D19" s="7" t="str">
        <f t="shared" si="43"/>
        <v>2025-09-10</v>
      </c>
      <c r="E19" s="7" t="str">
        <f t="shared" si="44"/>
        <v>18050238392</v>
      </c>
      <c r="F19" s="7" t="str">
        <f t="shared" si="45"/>
        <v>PDE250055048</v>
      </c>
      <c r="G19" s="7" t="str">
        <f t="shared" si="46"/>
        <v>장항석</v>
      </c>
      <c r="H19" s="98" t="str">
        <f t="shared" si="47"/>
        <v>목록(Manifest)</v>
      </c>
      <c r="I19" s="100">
        <f t="shared" si="48"/>
        <v>90.89</v>
      </c>
      <c r="J19" s="7" t="str">
        <f t="shared" si="49"/>
        <v>JIMCARRY_DE2</v>
      </c>
      <c r="K19" s="7">
        <f t="shared" si="50"/>
        <v>1</v>
      </c>
      <c r="L19" s="17">
        <f t="shared" si="51"/>
        <v>22.5</v>
      </c>
      <c r="M19" s="17">
        <f t="shared" si="52"/>
        <v>19.7</v>
      </c>
      <c r="N19" s="17">
        <f t="shared" si="53"/>
        <v>22.5</v>
      </c>
      <c r="O19" s="17">
        <f t="shared" si="54"/>
        <v>22.5</v>
      </c>
      <c r="P19" s="7" t="str">
        <f t="shared" si="55"/>
        <v>1831935-GEOPASS</v>
      </c>
      <c r="Q19" s="99">
        <f t="shared" si="56"/>
        <v>118600</v>
      </c>
      <c r="R19" s="9">
        <f>VLOOKUP(H19,MAPPING!$B$3:$D$12,3,0)</f>
        <v>0</v>
      </c>
      <c r="S19" s="19">
        <f t="shared" si="57"/>
        <v>0</v>
      </c>
      <c r="T19" s="9">
        <v>0</v>
      </c>
      <c r="U19" s="9">
        <f>(IF(VLOOKUP(VLOOKUP(AO19,MAPPING!$B$14:$D$19,2,1),MAPPING!$C$14:$E$19,2,0)=7000,0,VLOOKUP(VLOOKUP(AO19,MAPPING!$B$14:$D$19,2,1),MAPPING!$C$14:$E$19,2,0)))</f>
        <v>0</v>
      </c>
      <c r="V19" s="9">
        <f>(K19*VLOOKUP(N19/K19,MAPPING!$B$21:$C$28,2,10))</f>
        <v>11000</v>
      </c>
      <c r="W19" s="9">
        <f t="shared" si="58"/>
        <v>0</v>
      </c>
      <c r="X19" s="9">
        <f t="shared" si="59"/>
        <v>0</v>
      </c>
      <c r="Y19" s="9">
        <f t="shared" si="60"/>
        <v>1800</v>
      </c>
      <c r="Z19" s="9">
        <f t="shared" si="61"/>
        <v>131400</v>
      </c>
      <c r="AB19" s="104" t="s">
        <v>230</v>
      </c>
      <c r="AC19" s="104" t="s">
        <v>85</v>
      </c>
      <c r="AD19" s="104" t="s">
        <v>231</v>
      </c>
      <c r="AE19" s="104" t="s">
        <v>243</v>
      </c>
      <c r="AF19" s="1" t="s">
        <v>130</v>
      </c>
      <c r="AG19" s="1" t="s">
        <v>131</v>
      </c>
      <c r="AH19" s="1" t="s">
        <v>140</v>
      </c>
      <c r="AI19" s="1" t="s">
        <v>53</v>
      </c>
      <c r="AJ19" s="5">
        <v>1</v>
      </c>
      <c r="AK19" s="6">
        <v>22.5</v>
      </c>
      <c r="AL19" s="6">
        <v>19.7</v>
      </c>
      <c r="AM19" s="6">
        <v>22.5</v>
      </c>
      <c r="AN19" s="1" t="s">
        <v>54</v>
      </c>
      <c r="AO19" s="6">
        <v>90.89</v>
      </c>
      <c r="AP19" s="1" t="s">
        <v>55</v>
      </c>
      <c r="AQ19" s="1" t="s">
        <v>55</v>
      </c>
      <c r="AR19" s="1" t="s">
        <v>55</v>
      </c>
      <c r="AS19" s="1" t="s">
        <v>55</v>
      </c>
      <c r="AT19" s="1" t="s">
        <v>55</v>
      </c>
      <c r="AU19" s="1" t="s">
        <v>107</v>
      </c>
      <c r="AV19" s="1" t="s">
        <v>103</v>
      </c>
      <c r="AW19" s="1" t="s">
        <v>104</v>
      </c>
      <c r="AX19" s="1" t="s">
        <v>53</v>
      </c>
      <c r="AY19" s="1" t="s">
        <v>56</v>
      </c>
      <c r="AZ19" s="1" t="s">
        <v>244</v>
      </c>
      <c r="BA19" s="1" t="s">
        <v>245</v>
      </c>
      <c r="BB19" s="1" t="s">
        <v>245</v>
      </c>
      <c r="BC19" s="1" t="s">
        <v>237</v>
      </c>
      <c r="BD19" s="1" t="s">
        <v>113</v>
      </c>
      <c r="BE19" s="1" t="s">
        <v>86</v>
      </c>
      <c r="BF19" s="1" t="s">
        <v>57</v>
      </c>
      <c r="BG19" s="1" t="s">
        <v>58</v>
      </c>
      <c r="BH19" s="1" t="s">
        <v>53</v>
      </c>
      <c r="BI19" s="1" t="s">
        <v>111</v>
      </c>
    </row>
    <row r="20" spans="2:61" x14ac:dyDescent="0.3">
      <c r="B20" s="7">
        <f t="shared" si="21"/>
        <v>16</v>
      </c>
      <c r="C20" s="7" t="str">
        <f t="shared" si="42"/>
        <v>FRA</v>
      </c>
      <c r="D20" s="7" t="str">
        <f t="shared" si="43"/>
        <v>2025-09-10</v>
      </c>
      <c r="E20" s="7" t="str">
        <f t="shared" si="44"/>
        <v>18050238392</v>
      </c>
      <c r="F20" s="7" t="str">
        <f t="shared" si="45"/>
        <v>6094318722233</v>
      </c>
      <c r="G20" s="7" t="str">
        <f t="shared" si="46"/>
        <v>조범수</v>
      </c>
      <c r="H20" s="98" t="str">
        <f t="shared" si="47"/>
        <v>간이(Simple)</v>
      </c>
      <c r="I20" s="100">
        <f t="shared" si="48"/>
        <v>466.75</v>
      </c>
      <c r="J20" s="7" t="str">
        <f t="shared" si="49"/>
        <v>JIMCARRY_DE</v>
      </c>
      <c r="K20" s="7">
        <f t="shared" si="50"/>
        <v>1</v>
      </c>
      <c r="L20" s="17">
        <f t="shared" si="51"/>
        <v>15</v>
      </c>
      <c r="M20" s="17">
        <f t="shared" si="52"/>
        <v>35.799999999999997</v>
      </c>
      <c r="N20" s="17">
        <f t="shared" si="53"/>
        <v>36</v>
      </c>
      <c r="O20" s="17">
        <f t="shared" si="54"/>
        <v>36</v>
      </c>
      <c r="P20" s="7" t="str">
        <f t="shared" si="55"/>
        <v>GE721237</v>
      </c>
      <c r="Q20" s="99">
        <f t="shared" si="56"/>
        <v>187180</v>
      </c>
      <c r="R20" s="9">
        <f>VLOOKUP(H20,MAPPING!$B$3:$D$12,3,0)</f>
        <v>1500</v>
      </c>
      <c r="S20" s="19">
        <f t="shared" si="57"/>
        <v>0</v>
      </c>
      <c r="T20" s="9">
        <v>0</v>
      </c>
      <c r="U20" s="9">
        <f>(IF(VLOOKUP(VLOOKUP(AO20,MAPPING!$B$14:$D$19,2,1),MAPPING!$C$14:$E$19,2,0)=7000,0,VLOOKUP(VLOOKUP(AO20,MAPPING!$B$14:$D$19,2,1),MAPPING!$C$14:$E$19,2,0)))</f>
        <v>0</v>
      </c>
      <c r="V20" s="9">
        <f>(K20*VLOOKUP(N20/K20,MAPPING!$B$21:$C$28,2,10))</f>
        <v>15000</v>
      </c>
      <c r="W20" s="9">
        <f t="shared" si="58"/>
        <v>0</v>
      </c>
      <c r="X20" s="9">
        <f t="shared" si="59"/>
        <v>2400</v>
      </c>
      <c r="Y20" s="9">
        <f t="shared" si="60"/>
        <v>3100</v>
      </c>
      <c r="Z20" s="9">
        <f t="shared" si="61"/>
        <v>209180</v>
      </c>
      <c r="AB20" s="104" t="s">
        <v>230</v>
      </c>
      <c r="AC20" s="104" t="s">
        <v>85</v>
      </c>
      <c r="AD20" s="104" t="s">
        <v>231</v>
      </c>
      <c r="AE20" s="104" t="s">
        <v>246</v>
      </c>
      <c r="AF20" s="1" t="s">
        <v>168</v>
      </c>
      <c r="AG20" s="1" t="s">
        <v>169</v>
      </c>
      <c r="AH20" s="1" t="s">
        <v>170</v>
      </c>
      <c r="AI20" s="1" t="s">
        <v>53</v>
      </c>
      <c r="AJ20" s="5">
        <v>1</v>
      </c>
      <c r="AK20" s="6">
        <v>15</v>
      </c>
      <c r="AL20" s="6">
        <v>35.799999999999997</v>
      </c>
      <c r="AM20" s="6">
        <v>36</v>
      </c>
      <c r="AN20" s="1" t="s">
        <v>59</v>
      </c>
      <c r="AO20" s="6">
        <v>466.75</v>
      </c>
      <c r="AP20" s="1" t="s">
        <v>55</v>
      </c>
      <c r="AQ20" s="1" t="s">
        <v>55</v>
      </c>
      <c r="AR20" s="1" t="s">
        <v>55</v>
      </c>
      <c r="AS20" s="1" t="s">
        <v>55</v>
      </c>
      <c r="AT20" s="1" t="s">
        <v>55</v>
      </c>
      <c r="AU20" s="1" t="s">
        <v>108</v>
      </c>
      <c r="AV20" s="1" t="s">
        <v>105</v>
      </c>
      <c r="AW20" s="1" t="s">
        <v>247</v>
      </c>
      <c r="AX20" s="1" t="s">
        <v>53</v>
      </c>
      <c r="AY20" s="1" t="s">
        <v>56</v>
      </c>
      <c r="AZ20" s="1" t="s">
        <v>246</v>
      </c>
      <c r="BA20" s="1" t="s">
        <v>53</v>
      </c>
      <c r="BB20" s="1" t="s">
        <v>248</v>
      </c>
      <c r="BC20" s="1" t="s">
        <v>237</v>
      </c>
      <c r="BD20" s="1" t="s">
        <v>113</v>
      </c>
      <c r="BE20" s="1" t="s">
        <v>86</v>
      </c>
      <c r="BF20" s="1" t="s">
        <v>57</v>
      </c>
      <c r="BG20" s="1" t="s">
        <v>58</v>
      </c>
      <c r="BH20" s="1" t="s">
        <v>53</v>
      </c>
      <c r="BI20" s="1" t="s">
        <v>111</v>
      </c>
    </row>
    <row r="21" spans="2:61" x14ac:dyDescent="0.3">
      <c r="B21" s="7">
        <f t="shared" si="21"/>
        <v>17</v>
      </c>
      <c r="C21" s="7" t="str">
        <f t="shared" si="42"/>
        <v>FRA</v>
      </c>
      <c r="D21" s="7" t="str">
        <f t="shared" si="43"/>
        <v>2025-09-10</v>
      </c>
      <c r="E21" s="7" t="str">
        <f t="shared" si="44"/>
        <v>18050238392</v>
      </c>
      <c r="F21" s="7" t="str">
        <f t="shared" si="45"/>
        <v>PDE250055047</v>
      </c>
      <c r="G21" s="7" t="str">
        <f t="shared" si="46"/>
        <v>엄정희</v>
      </c>
      <c r="H21" s="98" t="str">
        <f t="shared" si="47"/>
        <v>간이(Simple)</v>
      </c>
      <c r="I21" s="100">
        <f t="shared" si="48"/>
        <v>252.65</v>
      </c>
      <c r="J21" s="7" t="str">
        <f t="shared" si="49"/>
        <v>JIMCARRY_DE2</v>
      </c>
      <c r="K21" s="7">
        <f t="shared" si="50"/>
        <v>1</v>
      </c>
      <c r="L21" s="17">
        <f t="shared" si="51"/>
        <v>2.5</v>
      </c>
      <c r="M21" s="17">
        <f t="shared" si="52"/>
        <v>4.5999999999999996</v>
      </c>
      <c r="N21" s="17">
        <f t="shared" si="53"/>
        <v>4.5999999999999996</v>
      </c>
      <c r="O21" s="17">
        <f t="shared" si="54"/>
        <v>5</v>
      </c>
      <c r="P21" s="7" t="str">
        <f t="shared" si="55"/>
        <v>1831880-GEOPASS</v>
      </c>
      <c r="Q21" s="99">
        <f t="shared" si="56"/>
        <v>29700</v>
      </c>
      <c r="R21" s="9">
        <f>VLOOKUP(H21,MAPPING!$B$3:$D$12,3,0)</f>
        <v>1500</v>
      </c>
      <c r="S21" s="19">
        <f t="shared" si="57"/>
        <v>0</v>
      </c>
      <c r="T21" s="9">
        <v>0</v>
      </c>
      <c r="U21" s="9">
        <f>(IF(VLOOKUP(VLOOKUP(AO21,MAPPING!$B$14:$D$19,2,1),MAPPING!$C$14:$E$19,2,0)=7000,0,VLOOKUP(VLOOKUP(AO21,MAPPING!$B$14:$D$19,2,1),MAPPING!$C$14:$E$19,2,0)))</f>
        <v>0</v>
      </c>
      <c r="V21" s="9">
        <f>(K21*VLOOKUP(N21/K21,MAPPING!$B$21:$C$28,2,10))</f>
        <v>500</v>
      </c>
      <c r="W21" s="9">
        <f t="shared" si="58"/>
        <v>0</v>
      </c>
      <c r="X21" s="9">
        <f t="shared" si="59"/>
        <v>0</v>
      </c>
      <c r="Y21" s="9">
        <f t="shared" si="60"/>
        <v>0</v>
      </c>
      <c r="Z21" s="9">
        <f t="shared" si="61"/>
        <v>31700</v>
      </c>
      <c r="AB21" s="104" t="s">
        <v>230</v>
      </c>
      <c r="AC21" s="104" t="s">
        <v>85</v>
      </c>
      <c r="AD21" s="104" t="s">
        <v>231</v>
      </c>
      <c r="AE21" s="104" t="s">
        <v>249</v>
      </c>
      <c r="AF21" s="1" t="s">
        <v>134</v>
      </c>
      <c r="AG21" s="1" t="s">
        <v>135</v>
      </c>
      <c r="AH21" s="1" t="s">
        <v>136</v>
      </c>
      <c r="AI21" s="1" t="s">
        <v>53</v>
      </c>
      <c r="AJ21" s="5">
        <v>1</v>
      </c>
      <c r="AK21" s="6">
        <v>2.5</v>
      </c>
      <c r="AL21" s="6">
        <v>4.5999999999999996</v>
      </c>
      <c r="AM21" s="6">
        <v>4.5999999999999996</v>
      </c>
      <c r="AN21" s="1" t="s">
        <v>59</v>
      </c>
      <c r="AO21" s="6">
        <v>252.65</v>
      </c>
      <c r="AP21" s="1" t="s">
        <v>55</v>
      </c>
      <c r="AQ21" s="1" t="s">
        <v>55</v>
      </c>
      <c r="AR21" s="1" t="s">
        <v>55</v>
      </c>
      <c r="AS21" s="1" t="s">
        <v>55</v>
      </c>
      <c r="AT21" s="1" t="s">
        <v>55</v>
      </c>
      <c r="AU21" s="1" t="s">
        <v>107</v>
      </c>
      <c r="AV21" s="1" t="s">
        <v>103</v>
      </c>
      <c r="AW21" s="1" t="s">
        <v>104</v>
      </c>
      <c r="AX21" s="1" t="s">
        <v>53</v>
      </c>
      <c r="AY21" s="1" t="s">
        <v>56</v>
      </c>
      <c r="AZ21" s="1" t="s">
        <v>250</v>
      </c>
      <c r="BA21" s="1" t="s">
        <v>251</v>
      </c>
      <c r="BB21" s="1" t="s">
        <v>251</v>
      </c>
      <c r="BC21" s="1" t="s">
        <v>237</v>
      </c>
      <c r="BD21" s="1" t="s">
        <v>113</v>
      </c>
      <c r="BE21" s="1" t="s">
        <v>86</v>
      </c>
      <c r="BF21" s="1" t="s">
        <v>57</v>
      </c>
      <c r="BG21" s="1" t="s">
        <v>58</v>
      </c>
      <c r="BH21" s="1" t="s">
        <v>53</v>
      </c>
      <c r="BI21" s="1" t="s">
        <v>111</v>
      </c>
    </row>
    <row r="22" spans="2:61" x14ac:dyDescent="0.3">
      <c r="B22" s="7">
        <f t="shared" si="21"/>
        <v>18</v>
      </c>
      <c r="C22" s="7" t="str">
        <f t="shared" si="42"/>
        <v>FRA</v>
      </c>
      <c r="D22" s="7" t="str">
        <f t="shared" si="43"/>
        <v>2025-09-10</v>
      </c>
      <c r="E22" s="7" t="str">
        <f t="shared" si="44"/>
        <v>18050238392</v>
      </c>
      <c r="F22" s="7" t="str">
        <f t="shared" si="45"/>
        <v>6094318722245</v>
      </c>
      <c r="G22" s="7" t="str">
        <f t="shared" si="46"/>
        <v>공지애</v>
      </c>
      <c r="H22" s="98" t="str">
        <f t="shared" si="47"/>
        <v>목록(Manifest)</v>
      </c>
      <c r="I22" s="100">
        <f t="shared" si="48"/>
        <v>94.52</v>
      </c>
      <c r="J22" s="7" t="str">
        <f t="shared" si="49"/>
        <v>JIMCARRY_DE</v>
      </c>
      <c r="K22" s="7">
        <f t="shared" si="50"/>
        <v>1</v>
      </c>
      <c r="L22" s="17">
        <f t="shared" si="51"/>
        <v>0.5</v>
      </c>
      <c r="M22" s="17">
        <f t="shared" si="52"/>
        <v>0.5</v>
      </c>
      <c r="N22" s="17">
        <f t="shared" si="53"/>
        <v>0.5</v>
      </c>
      <c r="O22" s="17">
        <f t="shared" si="54"/>
        <v>0.5</v>
      </c>
      <c r="P22" s="7" t="str">
        <f t="shared" si="55"/>
        <v>GE724057</v>
      </c>
      <c r="Q22" s="99">
        <f t="shared" si="56"/>
        <v>6840</v>
      </c>
      <c r="R22" s="9">
        <f>VLOOKUP(H22,MAPPING!$B$3:$D$12,3,0)</f>
        <v>0</v>
      </c>
      <c r="S22" s="19">
        <f t="shared" si="57"/>
        <v>0</v>
      </c>
      <c r="T22" s="9">
        <v>0</v>
      </c>
      <c r="U22" s="9">
        <f>(IF(VLOOKUP(VLOOKUP(AO22,MAPPING!$B$14:$D$19,2,1),MAPPING!$C$14:$E$19,2,0)=7000,0,VLOOKUP(VLOOKUP(AO22,MAPPING!$B$14:$D$19,2,1),MAPPING!$C$14:$E$19,2,0)))</f>
        <v>0</v>
      </c>
      <c r="V22" s="9">
        <f>(K22*VLOOKUP(N22/K22,MAPPING!$B$21:$C$28,2,10))</f>
        <v>0</v>
      </c>
      <c r="W22" s="9">
        <f t="shared" si="58"/>
        <v>0</v>
      </c>
      <c r="X22" s="9">
        <f t="shared" si="59"/>
        <v>0</v>
      </c>
      <c r="Y22" s="9">
        <f t="shared" si="60"/>
        <v>0</v>
      </c>
      <c r="Z22" s="9">
        <f t="shared" si="61"/>
        <v>6840</v>
      </c>
      <c r="AB22" s="104" t="s">
        <v>230</v>
      </c>
      <c r="AC22" s="104" t="s">
        <v>85</v>
      </c>
      <c r="AD22" s="104" t="s">
        <v>231</v>
      </c>
      <c r="AE22" s="104" t="s">
        <v>252</v>
      </c>
      <c r="AF22" s="1" t="s">
        <v>206</v>
      </c>
      <c r="AG22" s="1" t="s">
        <v>207</v>
      </c>
      <c r="AH22" s="1" t="s">
        <v>208</v>
      </c>
      <c r="AI22" s="1" t="s">
        <v>53</v>
      </c>
      <c r="AJ22" s="5">
        <v>1</v>
      </c>
      <c r="AK22" s="6">
        <v>0.5</v>
      </c>
      <c r="AL22" s="6">
        <v>0.5</v>
      </c>
      <c r="AM22" s="6">
        <v>0.5</v>
      </c>
      <c r="AN22" s="1" t="s">
        <v>54</v>
      </c>
      <c r="AO22" s="6">
        <v>94.52</v>
      </c>
      <c r="AP22" s="1" t="s">
        <v>55</v>
      </c>
      <c r="AQ22" s="1" t="s">
        <v>55</v>
      </c>
      <c r="AR22" s="1" t="s">
        <v>55</v>
      </c>
      <c r="AS22" s="1" t="s">
        <v>55</v>
      </c>
      <c r="AT22" s="1" t="s">
        <v>55</v>
      </c>
      <c r="AU22" s="1" t="s">
        <v>108</v>
      </c>
      <c r="AV22" s="1" t="s">
        <v>105</v>
      </c>
      <c r="AW22" s="1" t="s">
        <v>122</v>
      </c>
      <c r="AX22" s="1" t="s">
        <v>53</v>
      </c>
      <c r="AY22" s="1" t="s">
        <v>56</v>
      </c>
      <c r="AZ22" s="1" t="s">
        <v>252</v>
      </c>
      <c r="BA22" s="1" t="s">
        <v>53</v>
      </c>
      <c r="BB22" s="1" t="s">
        <v>253</v>
      </c>
      <c r="BC22" s="1" t="s">
        <v>237</v>
      </c>
      <c r="BD22" s="1" t="s">
        <v>113</v>
      </c>
      <c r="BE22" s="1" t="s">
        <v>86</v>
      </c>
      <c r="BF22" s="1" t="s">
        <v>57</v>
      </c>
      <c r="BG22" s="1" t="s">
        <v>58</v>
      </c>
      <c r="BH22" s="1" t="s">
        <v>53</v>
      </c>
      <c r="BI22" s="1" t="s">
        <v>111</v>
      </c>
    </row>
    <row r="23" spans="2:61" x14ac:dyDescent="0.3">
      <c r="B23" s="7">
        <f t="shared" si="21"/>
        <v>19</v>
      </c>
      <c r="C23" s="7" t="str">
        <f t="shared" si="42"/>
        <v>FRA</v>
      </c>
      <c r="D23" s="7" t="str">
        <f t="shared" si="43"/>
        <v>2025-09-10</v>
      </c>
      <c r="E23" s="7" t="str">
        <f t="shared" si="44"/>
        <v>18050238392</v>
      </c>
      <c r="F23" s="7" t="str">
        <f t="shared" si="45"/>
        <v>PDE250055364</v>
      </c>
      <c r="G23" s="7" t="str">
        <f t="shared" si="46"/>
        <v>최용민</v>
      </c>
      <c r="H23" s="98" t="str">
        <f t="shared" si="47"/>
        <v>목록(Manifest)</v>
      </c>
      <c r="I23" s="100">
        <f t="shared" si="48"/>
        <v>71.180000000000007</v>
      </c>
      <c r="J23" s="7" t="str">
        <f t="shared" si="49"/>
        <v>JIMCARRY_DE2</v>
      </c>
      <c r="K23" s="7">
        <f t="shared" si="50"/>
        <v>1</v>
      </c>
      <c r="L23" s="17">
        <f t="shared" si="51"/>
        <v>8</v>
      </c>
      <c r="M23" s="17">
        <f t="shared" si="52"/>
        <v>4.0999999999999996</v>
      </c>
      <c r="N23" s="17">
        <f t="shared" si="53"/>
        <v>8</v>
      </c>
      <c r="O23" s="17">
        <f t="shared" si="54"/>
        <v>8</v>
      </c>
      <c r="P23" s="7" t="str">
        <f t="shared" si="55"/>
        <v>1831081-GEOPASS</v>
      </c>
      <c r="Q23" s="99">
        <f t="shared" si="56"/>
        <v>44940</v>
      </c>
      <c r="R23" s="9">
        <f>VLOOKUP(H23,MAPPING!$B$3:$D$12,3,0)</f>
        <v>0</v>
      </c>
      <c r="S23" s="19">
        <f t="shared" si="57"/>
        <v>0</v>
      </c>
      <c r="T23" s="9">
        <v>0</v>
      </c>
      <c r="U23" s="9">
        <f>(IF(VLOOKUP(VLOOKUP(AO23,MAPPING!$B$14:$D$19,2,1),MAPPING!$C$14:$E$19,2,0)=7000,0,VLOOKUP(VLOOKUP(AO23,MAPPING!$B$14:$D$19,2,1),MAPPING!$C$14:$E$19,2,0)))</f>
        <v>0</v>
      </c>
      <c r="V23" s="9">
        <f>(K23*VLOOKUP(N23/K23,MAPPING!$B$21:$C$28,2,10))</f>
        <v>1000</v>
      </c>
      <c r="W23" s="9">
        <f t="shared" si="58"/>
        <v>0</v>
      </c>
      <c r="X23" s="9">
        <f t="shared" si="59"/>
        <v>0</v>
      </c>
      <c r="Y23" s="9">
        <f t="shared" si="60"/>
        <v>300</v>
      </c>
      <c r="Z23" s="9">
        <f t="shared" si="61"/>
        <v>46240</v>
      </c>
      <c r="AB23" s="104" t="s">
        <v>230</v>
      </c>
      <c r="AC23" s="104" t="s">
        <v>85</v>
      </c>
      <c r="AD23" s="104" t="s">
        <v>231</v>
      </c>
      <c r="AE23" s="104" t="s">
        <v>254</v>
      </c>
      <c r="AF23" s="1" t="s">
        <v>255</v>
      </c>
      <c r="AG23" s="1" t="s">
        <v>256</v>
      </c>
      <c r="AH23" s="1" t="s">
        <v>257</v>
      </c>
      <c r="AI23" s="1" t="s">
        <v>53</v>
      </c>
      <c r="AJ23" s="5">
        <v>1</v>
      </c>
      <c r="AK23" s="6">
        <v>8</v>
      </c>
      <c r="AL23" s="6">
        <v>4.0999999999999996</v>
      </c>
      <c r="AM23" s="6">
        <v>8</v>
      </c>
      <c r="AN23" s="1" t="s">
        <v>54</v>
      </c>
      <c r="AO23" s="6">
        <v>71.180000000000007</v>
      </c>
      <c r="AP23" s="1" t="s">
        <v>55</v>
      </c>
      <c r="AQ23" s="1" t="s">
        <v>55</v>
      </c>
      <c r="AR23" s="1" t="s">
        <v>55</v>
      </c>
      <c r="AS23" s="1" t="s">
        <v>55</v>
      </c>
      <c r="AT23" s="1" t="s">
        <v>55</v>
      </c>
      <c r="AU23" s="1" t="s">
        <v>107</v>
      </c>
      <c r="AV23" s="1" t="s">
        <v>103</v>
      </c>
      <c r="AW23" s="1" t="s">
        <v>104</v>
      </c>
      <c r="AX23" s="1" t="s">
        <v>53</v>
      </c>
      <c r="AY23" s="1" t="s">
        <v>56</v>
      </c>
      <c r="AZ23" s="1" t="s">
        <v>258</v>
      </c>
      <c r="BA23" s="1" t="s">
        <v>259</v>
      </c>
      <c r="BB23" s="1" t="s">
        <v>259</v>
      </c>
      <c r="BC23" s="1" t="s">
        <v>237</v>
      </c>
      <c r="BD23" s="1" t="s">
        <v>113</v>
      </c>
      <c r="BE23" s="1" t="s">
        <v>86</v>
      </c>
      <c r="BF23" s="1" t="s">
        <v>57</v>
      </c>
      <c r="BG23" s="1" t="s">
        <v>58</v>
      </c>
      <c r="BH23" s="1" t="s">
        <v>53</v>
      </c>
      <c r="BI23" s="1" t="s">
        <v>111</v>
      </c>
    </row>
    <row r="24" spans="2:61" x14ac:dyDescent="0.3">
      <c r="B24" s="7">
        <f t="shared" si="21"/>
        <v>20</v>
      </c>
      <c r="C24" s="7" t="str">
        <f t="shared" si="42"/>
        <v>FRA</v>
      </c>
      <c r="D24" s="7" t="str">
        <f t="shared" si="43"/>
        <v>2025-09-10</v>
      </c>
      <c r="E24" s="7" t="str">
        <f t="shared" si="44"/>
        <v>18050238392</v>
      </c>
      <c r="F24" s="7" t="str">
        <f t="shared" si="45"/>
        <v>6094318722258</v>
      </c>
      <c r="G24" s="7" t="str">
        <f t="shared" si="46"/>
        <v>김원조</v>
      </c>
      <c r="H24" s="98" t="str">
        <f t="shared" si="47"/>
        <v>목록(Manifest)</v>
      </c>
      <c r="I24" s="100">
        <f t="shared" si="48"/>
        <v>30.34</v>
      </c>
      <c r="J24" s="7" t="str">
        <f t="shared" si="49"/>
        <v>JIMCARRY_DE</v>
      </c>
      <c r="K24" s="7">
        <f t="shared" si="50"/>
        <v>1</v>
      </c>
      <c r="L24" s="17">
        <f t="shared" si="51"/>
        <v>0.5</v>
      </c>
      <c r="M24" s="17">
        <f t="shared" si="52"/>
        <v>0.2</v>
      </c>
      <c r="N24" s="17">
        <f t="shared" si="53"/>
        <v>0.5</v>
      </c>
      <c r="O24" s="17">
        <f t="shared" si="54"/>
        <v>0.5</v>
      </c>
      <c r="P24" s="7" t="str">
        <f t="shared" si="55"/>
        <v>GE725399</v>
      </c>
      <c r="Q24" s="99">
        <f t="shared" si="56"/>
        <v>6840</v>
      </c>
      <c r="R24" s="9">
        <f>VLOOKUP(H24,MAPPING!$B$3:$D$12,3,0)</f>
        <v>0</v>
      </c>
      <c r="S24" s="19">
        <f t="shared" si="57"/>
        <v>0</v>
      </c>
      <c r="T24" s="9">
        <v>0</v>
      </c>
      <c r="U24" s="9">
        <f>(IF(VLOOKUP(VLOOKUP(AO24,MAPPING!$B$14:$D$19,2,1),MAPPING!$C$14:$E$19,2,0)=7000,0,VLOOKUP(VLOOKUP(AO24,MAPPING!$B$14:$D$19,2,1),MAPPING!$C$14:$E$19,2,0)))</f>
        <v>0</v>
      </c>
      <c r="V24" s="9">
        <f>(K24*VLOOKUP(N24/K24,MAPPING!$B$21:$C$28,2,10))</f>
        <v>0</v>
      </c>
      <c r="W24" s="9">
        <f t="shared" si="58"/>
        <v>0</v>
      </c>
      <c r="X24" s="9">
        <f t="shared" si="59"/>
        <v>0</v>
      </c>
      <c r="Y24" s="9">
        <f t="shared" si="60"/>
        <v>0</v>
      </c>
      <c r="Z24" s="9">
        <f t="shared" si="61"/>
        <v>6840</v>
      </c>
      <c r="AB24" s="104" t="s">
        <v>230</v>
      </c>
      <c r="AC24" s="104" t="s">
        <v>85</v>
      </c>
      <c r="AD24" s="104" t="s">
        <v>231</v>
      </c>
      <c r="AE24" s="104" t="s">
        <v>260</v>
      </c>
      <c r="AF24" s="1" t="s">
        <v>142</v>
      </c>
      <c r="AG24" s="1" t="s">
        <v>143</v>
      </c>
      <c r="AH24" s="1" t="s">
        <v>144</v>
      </c>
      <c r="AI24" s="1" t="s">
        <v>53</v>
      </c>
      <c r="AJ24" s="5">
        <v>1</v>
      </c>
      <c r="AK24" s="6">
        <v>0.5</v>
      </c>
      <c r="AL24" s="6">
        <v>0.2</v>
      </c>
      <c r="AM24" s="6">
        <v>0.5</v>
      </c>
      <c r="AN24" s="1" t="s">
        <v>54</v>
      </c>
      <c r="AO24" s="6">
        <v>30.34</v>
      </c>
      <c r="AP24" s="1" t="s">
        <v>55</v>
      </c>
      <c r="AQ24" s="1" t="s">
        <v>55</v>
      </c>
      <c r="AR24" s="1" t="s">
        <v>55</v>
      </c>
      <c r="AS24" s="1" t="s">
        <v>55</v>
      </c>
      <c r="AT24" s="1" t="s">
        <v>55</v>
      </c>
      <c r="AU24" s="1" t="s">
        <v>108</v>
      </c>
      <c r="AV24" s="1" t="s">
        <v>105</v>
      </c>
      <c r="AW24" s="1" t="s">
        <v>145</v>
      </c>
      <c r="AX24" s="1" t="s">
        <v>53</v>
      </c>
      <c r="AY24" s="1" t="s">
        <v>56</v>
      </c>
      <c r="AZ24" s="1" t="s">
        <v>260</v>
      </c>
      <c r="BA24" s="1" t="s">
        <v>53</v>
      </c>
      <c r="BB24" s="1" t="s">
        <v>261</v>
      </c>
      <c r="BC24" s="1" t="s">
        <v>237</v>
      </c>
      <c r="BD24" s="1" t="s">
        <v>113</v>
      </c>
      <c r="BE24" s="1" t="s">
        <v>86</v>
      </c>
      <c r="BF24" s="1" t="s">
        <v>57</v>
      </c>
      <c r="BG24" s="1" t="s">
        <v>58</v>
      </c>
      <c r="BH24" s="1" t="s">
        <v>53</v>
      </c>
      <c r="BI24" s="1" t="s">
        <v>111</v>
      </c>
    </row>
    <row r="25" spans="2:61" x14ac:dyDescent="0.3">
      <c r="B25" s="7">
        <f t="shared" si="21"/>
        <v>21</v>
      </c>
      <c r="C25" s="7" t="str">
        <f t="shared" si="42"/>
        <v>FRA</v>
      </c>
      <c r="D25" s="7" t="str">
        <f t="shared" si="43"/>
        <v>2025-09-11</v>
      </c>
      <c r="E25" s="7" t="str">
        <f t="shared" si="44"/>
        <v>18050238333</v>
      </c>
      <c r="F25" s="7" t="str">
        <f t="shared" si="45"/>
        <v>6094318722277</v>
      </c>
      <c r="G25" s="7" t="str">
        <f t="shared" si="46"/>
        <v>이성현</v>
      </c>
      <c r="H25" s="98" t="str">
        <f t="shared" si="47"/>
        <v>목록(Manifest)</v>
      </c>
      <c r="I25" s="100">
        <f t="shared" si="48"/>
        <v>49</v>
      </c>
      <c r="J25" s="7" t="str">
        <f t="shared" si="49"/>
        <v>JIMCARRY_DE</v>
      </c>
      <c r="K25" s="7">
        <f t="shared" si="50"/>
        <v>1</v>
      </c>
      <c r="L25" s="17">
        <f t="shared" si="51"/>
        <v>1.1000000000000001</v>
      </c>
      <c r="M25" s="17">
        <f t="shared" si="52"/>
        <v>1</v>
      </c>
      <c r="N25" s="17">
        <f t="shared" si="53"/>
        <v>1.1000000000000001</v>
      </c>
      <c r="O25" s="17">
        <f t="shared" si="54"/>
        <v>1.5</v>
      </c>
      <c r="P25" s="7" t="str">
        <f t="shared" si="55"/>
        <v>GE728300</v>
      </c>
      <c r="Q25" s="99">
        <f t="shared" si="56"/>
        <v>11920</v>
      </c>
      <c r="R25" s="9">
        <f>VLOOKUP(H25,MAPPING!$B$3:$D$12,3,0)</f>
        <v>0</v>
      </c>
      <c r="S25" s="19">
        <f t="shared" si="57"/>
        <v>0</v>
      </c>
      <c r="T25" s="9">
        <v>0</v>
      </c>
      <c r="U25" s="9">
        <f>(IF(VLOOKUP(VLOOKUP(AO25,MAPPING!$B$14:$D$19,2,1),MAPPING!$C$14:$E$19,2,0)=7000,0,VLOOKUP(VLOOKUP(AO25,MAPPING!$B$14:$D$19,2,1),MAPPING!$C$14:$E$19,2,0)))</f>
        <v>0</v>
      </c>
      <c r="V25" s="9">
        <f>(K25*VLOOKUP(N25/K25,MAPPING!$B$21:$C$28,2,10))</f>
        <v>0</v>
      </c>
      <c r="W25" s="9">
        <f t="shared" si="58"/>
        <v>0</v>
      </c>
      <c r="X25" s="9">
        <f t="shared" si="59"/>
        <v>0</v>
      </c>
      <c r="Y25" s="9">
        <f t="shared" si="60"/>
        <v>0</v>
      </c>
      <c r="Z25" s="9">
        <f t="shared" si="61"/>
        <v>11920</v>
      </c>
      <c r="AB25" s="104" t="s">
        <v>262</v>
      </c>
      <c r="AC25" s="104" t="s">
        <v>85</v>
      </c>
      <c r="AD25" s="104" t="s">
        <v>263</v>
      </c>
      <c r="AE25" s="104" t="s">
        <v>264</v>
      </c>
      <c r="AF25" s="1" t="s">
        <v>265</v>
      </c>
      <c r="AG25" s="1" t="s">
        <v>266</v>
      </c>
      <c r="AH25" s="1" t="s">
        <v>267</v>
      </c>
      <c r="AI25" s="1" t="s">
        <v>53</v>
      </c>
      <c r="AJ25" s="5">
        <v>1</v>
      </c>
      <c r="AK25" s="6">
        <v>1.1000000000000001</v>
      </c>
      <c r="AL25" s="6">
        <v>1</v>
      </c>
      <c r="AM25" s="6">
        <v>1.1000000000000001</v>
      </c>
      <c r="AN25" s="1" t="s">
        <v>54</v>
      </c>
      <c r="AO25" s="6">
        <v>49</v>
      </c>
      <c r="AP25" s="1" t="s">
        <v>55</v>
      </c>
      <c r="AQ25" s="1" t="s">
        <v>55</v>
      </c>
      <c r="AR25" s="1" t="s">
        <v>55</v>
      </c>
      <c r="AS25" s="1" t="s">
        <v>55</v>
      </c>
      <c r="AT25" s="1" t="s">
        <v>55</v>
      </c>
      <c r="AU25" s="1" t="s">
        <v>108</v>
      </c>
      <c r="AV25" s="1" t="s">
        <v>105</v>
      </c>
      <c r="AW25" s="1" t="s">
        <v>106</v>
      </c>
      <c r="AX25" s="1" t="s">
        <v>53</v>
      </c>
      <c r="AY25" s="1" t="s">
        <v>56</v>
      </c>
      <c r="AZ25" s="1" t="s">
        <v>264</v>
      </c>
      <c r="BA25" s="1" t="s">
        <v>53</v>
      </c>
      <c r="BB25" s="1" t="s">
        <v>268</v>
      </c>
      <c r="BC25" s="1" t="s">
        <v>161</v>
      </c>
      <c r="BD25" s="1" t="s">
        <v>113</v>
      </c>
      <c r="BE25" s="1" t="s">
        <v>86</v>
      </c>
      <c r="BF25" s="1" t="s">
        <v>57</v>
      </c>
      <c r="BG25" s="1" t="s">
        <v>58</v>
      </c>
      <c r="BH25" s="1" t="s">
        <v>53</v>
      </c>
      <c r="BI25" s="1" t="s">
        <v>111</v>
      </c>
    </row>
    <row r="26" spans="2:61" x14ac:dyDescent="0.3">
      <c r="B26" s="7">
        <f t="shared" si="21"/>
        <v>22</v>
      </c>
      <c r="C26" s="7" t="str">
        <f t="shared" si="42"/>
        <v>FRA</v>
      </c>
      <c r="D26" s="7" t="str">
        <f t="shared" si="43"/>
        <v>2025-09-11</v>
      </c>
      <c r="E26" s="7" t="str">
        <f t="shared" si="44"/>
        <v>18050238333</v>
      </c>
      <c r="F26" s="7" t="str">
        <f t="shared" si="45"/>
        <v>6094318722265</v>
      </c>
      <c r="G26" s="7" t="str">
        <f t="shared" si="46"/>
        <v>김성준</v>
      </c>
      <c r="H26" s="98" t="str">
        <f t="shared" si="47"/>
        <v>일반(목록배제,Normal-Manifest Exception)</v>
      </c>
      <c r="I26" s="100">
        <f t="shared" si="48"/>
        <v>34.78</v>
      </c>
      <c r="J26" s="7" t="str">
        <f t="shared" si="49"/>
        <v>JIMCARRY_DE</v>
      </c>
      <c r="K26" s="7">
        <f t="shared" si="50"/>
        <v>1</v>
      </c>
      <c r="L26" s="17">
        <f t="shared" si="51"/>
        <v>0.5</v>
      </c>
      <c r="M26" s="17">
        <f t="shared" si="52"/>
        <v>0.5</v>
      </c>
      <c r="N26" s="17">
        <f t="shared" si="53"/>
        <v>0.5</v>
      </c>
      <c r="O26" s="17">
        <f t="shared" si="54"/>
        <v>0.5</v>
      </c>
      <c r="P26" s="7" t="str">
        <f t="shared" si="55"/>
        <v>GE726034</v>
      </c>
      <c r="Q26" s="99">
        <f t="shared" si="56"/>
        <v>6840</v>
      </c>
      <c r="R26" s="9">
        <f>VLOOKUP(H26,MAPPING!$B$3:$D$12,3,0)</f>
        <v>1500</v>
      </c>
      <c r="S26" s="19">
        <f t="shared" si="57"/>
        <v>0</v>
      </c>
      <c r="T26" s="9">
        <v>0</v>
      </c>
      <c r="U26" s="9">
        <f>(IF(VLOOKUP(VLOOKUP(AO26,MAPPING!$B$14:$D$19,2,1),MAPPING!$C$14:$E$19,2,0)=7000,0,VLOOKUP(VLOOKUP(AO26,MAPPING!$B$14:$D$19,2,1),MAPPING!$C$14:$E$19,2,0)))</f>
        <v>0</v>
      </c>
      <c r="V26" s="9">
        <f>(K26*VLOOKUP(N26/K26,MAPPING!$B$21:$C$28,2,10))</f>
        <v>0</v>
      </c>
      <c r="W26" s="9">
        <f t="shared" si="58"/>
        <v>0</v>
      </c>
      <c r="X26" s="9">
        <f t="shared" si="59"/>
        <v>0</v>
      </c>
      <c r="Y26" s="9">
        <f t="shared" si="60"/>
        <v>0</v>
      </c>
      <c r="Z26" s="9">
        <f t="shared" si="61"/>
        <v>8340</v>
      </c>
      <c r="AB26" s="104" t="s">
        <v>262</v>
      </c>
      <c r="AC26" s="104" t="s">
        <v>85</v>
      </c>
      <c r="AD26" s="104" t="s">
        <v>263</v>
      </c>
      <c r="AE26" s="104" t="s">
        <v>269</v>
      </c>
      <c r="AF26" s="1" t="s">
        <v>270</v>
      </c>
      <c r="AG26" s="1" t="s">
        <v>271</v>
      </c>
      <c r="AH26" s="1" t="s">
        <v>272</v>
      </c>
      <c r="AI26" s="1" t="s">
        <v>53</v>
      </c>
      <c r="AJ26" s="5">
        <v>1</v>
      </c>
      <c r="AK26" s="6">
        <v>0.5</v>
      </c>
      <c r="AL26" s="6">
        <v>0.5</v>
      </c>
      <c r="AM26" s="6">
        <v>0.5</v>
      </c>
      <c r="AN26" s="1" t="s">
        <v>60</v>
      </c>
      <c r="AO26" s="6">
        <v>34.78</v>
      </c>
      <c r="AP26" s="1" t="s">
        <v>55</v>
      </c>
      <c r="AQ26" s="1" t="s">
        <v>55</v>
      </c>
      <c r="AR26" s="1" t="s">
        <v>55</v>
      </c>
      <c r="AS26" s="1" t="s">
        <v>55</v>
      </c>
      <c r="AT26" s="1" t="s">
        <v>55</v>
      </c>
      <c r="AU26" s="1" t="s">
        <v>108</v>
      </c>
      <c r="AV26" s="1" t="s">
        <v>105</v>
      </c>
      <c r="AW26" s="1" t="s">
        <v>110</v>
      </c>
      <c r="AX26" s="1" t="s">
        <v>53</v>
      </c>
      <c r="AY26" s="1" t="s">
        <v>56</v>
      </c>
      <c r="AZ26" s="1" t="s">
        <v>269</v>
      </c>
      <c r="BA26" s="1" t="s">
        <v>53</v>
      </c>
      <c r="BB26" s="1" t="s">
        <v>273</v>
      </c>
      <c r="BC26" s="1" t="s">
        <v>161</v>
      </c>
      <c r="BD26" s="1" t="s">
        <v>113</v>
      </c>
      <c r="BE26" s="1" t="s">
        <v>86</v>
      </c>
      <c r="BF26" s="1" t="s">
        <v>57</v>
      </c>
      <c r="BG26" s="1" t="s">
        <v>58</v>
      </c>
      <c r="BH26" s="1" t="s">
        <v>53</v>
      </c>
      <c r="BI26" s="1" t="s">
        <v>111</v>
      </c>
    </row>
    <row r="27" spans="2:61" x14ac:dyDescent="0.3">
      <c r="B27" s="7">
        <f t="shared" si="21"/>
        <v>23</v>
      </c>
      <c r="C27" s="7" t="str">
        <f t="shared" si="42"/>
        <v>FRA</v>
      </c>
      <c r="D27" s="7" t="str">
        <f t="shared" si="43"/>
        <v>2025-09-11</v>
      </c>
      <c r="E27" s="7" t="str">
        <f t="shared" si="44"/>
        <v>18050238333</v>
      </c>
      <c r="F27" s="7" t="str">
        <f t="shared" si="45"/>
        <v>6094318722264</v>
      </c>
      <c r="G27" s="7" t="str">
        <f t="shared" si="46"/>
        <v>강나루</v>
      </c>
      <c r="H27" s="98" t="str">
        <f t="shared" si="47"/>
        <v>일반(목록배제,Normal-Manifest Exception)</v>
      </c>
      <c r="I27" s="100">
        <f t="shared" si="48"/>
        <v>59.23</v>
      </c>
      <c r="J27" s="7" t="str">
        <f t="shared" si="49"/>
        <v>JIMCARRY_DE</v>
      </c>
      <c r="K27" s="7">
        <f t="shared" si="50"/>
        <v>1</v>
      </c>
      <c r="L27" s="17">
        <f t="shared" si="51"/>
        <v>3.5</v>
      </c>
      <c r="M27" s="17">
        <f t="shared" si="52"/>
        <v>4.0999999999999996</v>
      </c>
      <c r="N27" s="17">
        <f t="shared" si="53"/>
        <v>4.0999999999999996</v>
      </c>
      <c r="O27" s="17">
        <f t="shared" si="54"/>
        <v>4.5</v>
      </c>
      <c r="P27" s="7" t="str">
        <f t="shared" si="55"/>
        <v>GE726003</v>
      </c>
      <c r="Q27" s="99">
        <f t="shared" si="56"/>
        <v>27160</v>
      </c>
      <c r="R27" s="9">
        <f>VLOOKUP(H27,MAPPING!$B$3:$D$12,3,0)</f>
        <v>1500</v>
      </c>
      <c r="S27" s="19">
        <f t="shared" si="57"/>
        <v>0</v>
      </c>
      <c r="T27" s="9">
        <v>0</v>
      </c>
      <c r="U27" s="9">
        <f>(IF(VLOOKUP(VLOOKUP(AO27,MAPPING!$B$14:$D$19,2,1),MAPPING!$C$14:$E$19,2,0)=7000,0,VLOOKUP(VLOOKUP(AO27,MAPPING!$B$14:$D$19,2,1),MAPPING!$C$14:$E$19,2,0)))</f>
        <v>0</v>
      </c>
      <c r="V27" s="9">
        <f>(K27*VLOOKUP(N27/K27,MAPPING!$B$21:$C$28,2,10))</f>
        <v>500</v>
      </c>
      <c r="W27" s="9">
        <f t="shared" si="58"/>
        <v>0</v>
      </c>
      <c r="X27" s="9">
        <f t="shared" si="59"/>
        <v>0</v>
      </c>
      <c r="Y27" s="9">
        <f t="shared" si="60"/>
        <v>0</v>
      </c>
      <c r="Z27" s="9">
        <f t="shared" si="61"/>
        <v>29160</v>
      </c>
      <c r="AB27" s="104" t="s">
        <v>262</v>
      </c>
      <c r="AC27" s="104" t="s">
        <v>85</v>
      </c>
      <c r="AD27" s="104" t="s">
        <v>263</v>
      </c>
      <c r="AE27" s="104" t="s">
        <v>274</v>
      </c>
      <c r="AF27" s="1" t="s">
        <v>275</v>
      </c>
      <c r="AG27" s="1" t="s">
        <v>276</v>
      </c>
      <c r="AH27" s="1" t="s">
        <v>277</v>
      </c>
      <c r="AI27" s="1" t="s">
        <v>278</v>
      </c>
      <c r="AJ27" s="5">
        <v>1</v>
      </c>
      <c r="AK27" s="6">
        <v>3.5</v>
      </c>
      <c r="AL27" s="6">
        <v>4.0999999999999996</v>
      </c>
      <c r="AM27" s="6">
        <v>4.0999999999999996</v>
      </c>
      <c r="AN27" s="1" t="s">
        <v>60</v>
      </c>
      <c r="AO27" s="6">
        <v>59.23</v>
      </c>
      <c r="AP27" s="1" t="s">
        <v>55</v>
      </c>
      <c r="AQ27" s="1" t="s">
        <v>55</v>
      </c>
      <c r="AR27" s="1" t="s">
        <v>55</v>
      </c>
      <c r="AS27" s="1" t="s">
        <v>55</v>
      </c>
      <c r="AT27" s="1" t="s">
        <v>55</v>
      </c>
      <c r="AU27" s="1" t="s">
        <v>108</v>
      </c>
      <c r="AV27" s="1" t="s">
        <v>105</v>
      </c>
      <c r="AW27" s="1" t="s">
        <v>106</v>
      </c>
      <c r="AX27" s="1" t="s">
        <v>53</v>
      </c>
      <c r="AY27" s="1" t="s">
        <v>56</v>
      </c>
      <c r="AZ27" s="1" t="s">
        <v>274</v>
      </c>
      <c r="BA27" s="1" t="s">
        <v>53</v>
      </c>
      <c r="BB27" s="1" t="s">
        <v>279</v>
      </c>
      <c r="BC27" s="1" t="s">
        <v>161</v>
      </c>
      <c r="BD27" s="1" t="s">
        <v>113</v>
      </c>
      <c r="BE27" s="1" t="s">
        <v>86</v>
      </c>
      <c r="BF27" s="1" t="s">
        <v>57</v>
      </c>
      <c r="BG27" s="1" t="s">
        <v>58</v>
      </c>
      <c r="BH27" s="1" t="s">
        <v>53</v>
      </c>
      <c r="BI27" s="1" t="s">
        <v>111</v>
      </c>
    </row>
    <row r="28" spans="2:61" x14ac:dyDescent="0.3">
      <c r="B28" s="7">
        <f t="shared" si="21"/>
        <v>24</v>
      </c>
      <c r="C28" s="7" t="str">
        <f t="shared" si="42"/>
        <v>FRA</v>
      </c>
      <c r="D28" s="7" t="str">
        <f t="shared" si="43"/>
        <v>2025-09-11</v>
      </c>
      <c r="E28" s="7" t="str">
        <f t="shared" si="44"/>
        <v>18050238333</v>
      </c>
      <c r="F28" s="7" t="str">
        <f t="shared" si="45"/>
        <v>6094318722194</v>
      </c>
      <c r="G28" s="7" t="str">
        <f t="shared" si="46"/>
        <v>유미경</v>
      </c>
      <c r="H28" s="98" t="str">
        <f t="shared" si="47"/>
        <v>목록(Manifest)</v>
      </c>
      <c r="I28" s="100">
        <f t="shared" si="48"/>
        <v>73.78</v>
      </c>
      <c r="J28" s="7" t="str">
        <f t="shared" si="49"/>
        <v>JIMCARRY_DE</v>
      </c>
      <c r="K28" s="7">
        <f t="shared" si="50"/>
        <v>1</v>
      </c>
      <c r="L28" s="17">
        <f t="shared" si="51"/>
        <v>1.5</v>
      </c>
      <c r="M28" s="17">
        <f t="shared" si="52"/>
        <v>1.9</v>
      </c>
      <c r="N28" s="17">
        <f t="shared" si="53"/>
        <v>1.9</v>
      </c>
      <c r="O28" s="17">
        <f t="shared" si="54"/>
        <v>2</v>
      </c>
      <c r="P28" s="7" t="str">
        <f t="shared" si="55"/>
        <v>GE714730</v>
      </c>
      <c r="Q28" s="99">
        <f t="shared" si="56"/>
        <v>14460</v>
      </c>
      <c r="R28" s="9">
        <f>VLOOKUP(H28,MAPPING!$B$3:$D$12,3,0)</f>
        <v>0</v>
      </c>
      <c r="S28" s="19">
        <f t="shared" si="57"/>
        <v>0</v>
      </c>
      <c r="T28" s="9">
        <v>0</v>
      </c>
      <c r="U28" s="9">
        <f>(IF(VLOOKUP(VLOOKUP(AO28,MAPPING!$B$14:$D$19,2,1),MAPPING!$C$14:$E$19,2,0)=7000,0,VLOOKUP(VLOOKUP(AO28,MAPPING!$B$14:$D$19,2,1),MAPPING!$C$14:$E$19,2,0)))</f>
        <v>0</v>
      </c>
      <c r="V28" s="9">
        <f>(K28*VLOOKUP(N28/K28,MAPPING!$B$21:$C$28,2,10))</f>
        <v>0</v>
      </c>
      <c r="W28" s="9">
        <f t="shared" si="58"/>
        <v>0</v>
      </c>
      <c r="X28" s="9">
        <f t="shared" si="59"/>
        <v>0</v>
      </c>
      <c r="Y28" s="9">
        <f t="shared" si="60"/>
        <v>0</v>
      </c>
      <c r="Z28" s="9">
        <f t="shared" si="61"/>
        <v>14460</v>
      </c>
      <c r="AB28" s="104" t="s">
        <v>262</v>
      </c>
      <c r="AC28" s="104" t="s">
        <v>85</v>
      </c>
      <c r="AD28" s="104" t="s">
        <v>263</v>
      </c>
      <c r="AE28" s="104" t="s">
        <v>280</v>
      </c>
      <c r="AF28" s="1" t="s">
        <v>158</v>
      </c>
      <c r="AG28" s="1" t="s">
        <v>159</v>
      </c>
      <c r="AH28" s="1" t="s">
        <v>160</v>
      </c>
      <c r="AI28" s="1" t="s">
        <v>53</v>
      </c>
      <c r="AJ28" s="5">
        <v>1</v>
      </c>
      <c r="AK28" s="6">
        <v>1.5</v>
      </c>
      <c r="AL28" s="6">
        <v>1.9</v>
      </c>
      <c r="AM28" s="6">
        <v>1.9</v>
      </c>
      <c r="AN28" s="1" t="s">
        <v>54</v>
      </c>
      <c r="AO28" s="6">
        <v>73.78</v>
      </c>
      <c r="AP28" s="1" t="s">
        <v>55</v>
      </c>
      <c r="AQ28" s="1" t="s">
        <v>55</v>
      </c>
      <c r="AR28" s="1" t="s">
        <v>55</v>
      </c>
      <c r="AS28" s="1" t="s">
        <v>55</v>
      </c>
      <c r="AT28" s="1" t="s">
        <v>55</v>
      </c>
      <c r="AU28" s="1" t="s">
        <v>108</v>
      </c>
      <c r="AV28" s="1" t="s">
        <v>105</v>
      </c>
      <c r="AW28" s="1" t="s">
        <v>281</v>
      </c>
      <c r="AX28" s="1" t="s">
        <v>53</v>
      </c>
      <c r="AY28" s="1" t="s">
        <v>56</v>
      </c>
      <c r="AZ28" s="1" t="s">
        <v>280</v>
      </c>
      <c r="BA28" s="1" t="s">
        <v>53</v>
      </c>
      <c r="BB28" s="1" t="s">
        <v>282</v>
      </c>
      <c r="BC28" s="1" t="s">
        <v>161</v>
      </c>
      <c r="BD28" s="1" t="s">
        <v>113</v>
      </c>
      <c r="BE28" s="1" t="s">
        <v>86</v>
      </c>
      <c r="BF28" s="1" t="s">
        <v>57</v>
      </c>
      <c r="BG28" s="1" t="s">
        <v>58</v>
      </c>
      <c r="BH28" s="1" t="s">
        <v>53</v>
      </c>
      <c r="BI28" s="1" t="s">
        <v>111</v>
      </c>
    </row>
    <row r="29" spans="2:61" x14ac:dyDescent="0.3">
      <c r="B29" s="7">
        <f t="shared" si="21"/>
        <v>25</v>
      </c>
      <c r="C29" s="7" t="str">
        <f t="shared" si="42"/>
        <v>FRA</v>
      </c>
      <c r="D29" s="7" t="str">
        <f t="shared" si="43"/>
        <v>2025-09-11</v>
      </c>
      <c r="E29" s="7" t="str">
        <f t="shared" si="44"/>
        <v>18050238333</v>
      </c>
      <c r="F29" s="7" t="str">
        <f t="shared" si="45"/>
        <v>6094318722255</v>
      </c>
      <c r="G29" s="7" t="str">
        <f t="shared" si="46"/>
        <v>이영훈</v>
      </c>
      <c r="H29" s="98" t="str">
        <f t="shared" si="47"/>
        <v>일반(목록배제,Normal-Manifest Exception)</v>
      </c>
      <c r="I29" s="100">
        <f t="shared" si="48"/>
        <v>20.77</v>
      </c>
      <c r="J29" s="7" t="str">
        <f t="shared" si="49"/>
        <v>JIMCARRY_DE</v>
      </c>
      <c r="K29" s="7">
        <f t="shared" si="50"/>
        <v>1</v>
      </c>
      <c r="L29" s="17">
        <f t="shared" si="51"/>
        <v>0.5</v>
      </c>
      <c r="M29" s="17">
        <f t="shared" si="52"/>
        <v>0.5</v>
      </c>
      <c r="N29" s="17">
        <f t="shared" si="53"/>
        <v>0.5</v>
      </c>
      <c r="O29" s="17">
        <f t="shared" si="54"/>
        <v>0.5</v>
      </c>
      <c r="P29" s="7" t="str">
        <f t="shared" si="55"/>
        <v>GE724762</v>
      </c>
      <c r="Q29" s="99">
        <f t="shared" si="56"/>
        <v>6840</v>
      </c>
      <c r="R29" s="9">
        <f>VLOOKUP(H29,MAPPING!$B$3:$D$12,3,0)</f>
        <v>1500</v>
      </c>
      <c r="S29" s="19">
        <f t="shared" si="57"/>
        <v>0</v>
      </c>
      <c r="T29" s="9">
        <v>0</v>
      </c>
      <c r="U29" s="9">
        <f>(IF(VLOOKUP(VLOOKUP(AO29,MAPPING!$B$14:$D$19,2,1),MAPPING!$C$14:$E$19,2,0)=7000,0,VLOOKUP(VLOOKUP(AO29,MAPPING!$B$14:$D$19,2,1),MAPPING!$C$14:$E$19,2,0)))</f>
        <v>0</v>
      </c>
      <c r="V29" s="9">
        <f>(K29*VLOOKUP(N29/K29,MAPPING!$B$21:$C$28,2,10))</f>
        <v>0</v>
      </c>
      <c r="W29" s="9">
        <f t="shared" si="58"/>
        <v>0</v>
      </c>
      <c r="X29" s="9">
        <f t="shared" si="59"/>
        <v>0</v>
      </c>
      <c r="Y29" s="9">
        <f t="shared" si="60"/>
        <v>0</v>
      </c>
      <c r="Z29" s="9">
        <f t="shared" si="61"/>
        <v>8340</v>
      </c>
      <c r="AB29" s="104" t="s">
        <v>262</v>
      </c>
      <c r="AC29" s="104" t="s">
        <v>85</v>
      </c>
      <c r="AD29" s="104" t="s">
        <v>263</v>
      </c>
      <c r="AE29" s="104" t="s">
        <v>283</v>
      </c>
      <c r="AF29" s="1" t="s">
        <v>284</v>
      </c>
      <c r="AG29" s="1" t="s">
        <v>285</v>
      </c>
      <c r="AH29" s="1" t="s">
        <v>286</v>
      </c>
      <c r="AI29" s="1" t="s">
        <v>53</v>
      </c>
      <c r="AJ29" s="5">
        <v>1</v>
      </c>
      <c r="AK29" s="6">
        <v>0.5</v>
      </c>
      <c r="AL29" s="6">
        <v>0.5</v>
      </c>
      <c r="AM29" s="6">
        <v>0.5</v>
      </c>
      <c r="AN29" s="1" t="s">
        <v>60</v>
      </c>
      <c r="AO29" s="6">
        <v>20.77</v>
      </c>
      <c r="AP29" s="1" t="s">
        <v>55</v>
      </c>
      <c r="AQ29" s="1" t="s">
        <v>55</v>
      </c>
      <c r="AR29" s="1" t="s">
        <v>55</v>
      </c>
      <c r="AS29" s="1" t="s">
        <v>55</v>
      </c>
      <c r="AT29" s="1" t="s">
        <v>55</v>
      </c>
      <c r="AU29" s="1" t="s">
        <v>108</v>
      </c>
      <c r="AV29" s="1" t="s">
        <v>105</v>
      </c>
      <c r="AW29" s="1" t="s">
        <v>110</v>
      </c>
      <c r="AX29" s="1" t="s">
        <v>53</v>
      </c>
      <c r="AY29" s="1" t="s">
        <v>56</v>
      </c>
      <c r="AZ29" s="1" t="s">
        <v>283</v>
      </c>
      <c r="BA29" s="1" t="s">
        <v>53</v>
      </c>
      <c r="BB29" s="1" t="s">
        <v>287</v>
      </c>
      <c r="BC29" s="1" t="s">
        <v>161</v>
      </c>
      <c r="BD29" s="1" t="s">
        <v>113</v>
      </c>
      <c r="BE29" s="1" t="s">
        <v>86</v>
      </c>
      <c r="BF29" s="1" t="s">
        <v>57</v>
      </c>
      <c r="BG29" s="1" t="s">
        <v>58</v>
      </c>
      <c r="BH29" s="1" t="s">
        <v>53</v>
      </c>
      <c r="BI29" s="1" t="s">
        <v>111</v>
      </c>
    </row>
    <row r="30" spans="2:61" x14ac:dyDescent="0.3">
      <c r="B30" s="7">
        <f t="shared" si="21"/>
        <v>26</v>
      </c>
      <c r="C30" s="7" t="str">
        <f t="shared" si="42"/>
        <v>FRA</v>
      </c>
      <c r="D30" s="7" t="str">
        <f t="shared" si="43"/>
        <v>2025-09-11</v>
      </c>
      <c r="E30" s="7" t="str">
        <f t="shared" si="44"/>
        <v>18050238333</v>
      </c>
      <c r="F30" s="7" t="str">
        <f t="shared" si="45"/>
        <v>6094318722253</v>
      </c>
      <c r="G30" s="7" t="str">
        <f t="shared" si="46"/>
        <v>정지은</v>
      </c>
      <c r="H30" s="98" t="str">
        <f t="shared" si="47"/>
        <v>목록(Manifest)</v>
      </c>
      <c r="I30" s="100">
        <f t="shared" si="48"/>
        <v>36.76</v>
      </c>
      <c r="J30" s="7" t="str">
        <f t="shared" si="49"/>
        <v>JIMCARRY_DE</v>
      </c>
      <c r="K30" s="7">
        <f t="shared" si="50"/>
        <v>1</v>
      </c>
      <c r="L30" s="17">
        <f t="shared" si="51"/>
        <v>1.5</v>
      </c>
      <c r="M30" s="17">
        <f t="shared" si="52"/>
        <v>5.2</v>
      </c>
      <c r="N30" s="17">
        <f t="shared" si="53"/>
        <v>5.5</v>
      </c>
      <c r="O30" s="17">
        <f t="shared" si="54"/>
        <v>5.5</v>
      </c>
      <c r="P30" s="7" t="str">
        <f t="shared" si="55"/>
        <v>GE724455</v>
      </c>
      <c r="Q30" s="99">
        <f t="shared" si="56"/>
        <v>32240</v>
      </c>
      <c r="R30" s="9">
        <f>VLOOKUP(H30,MAPPING!$B$3:$D$12,3,0)</f>
        <v>0</v>
      </c>
      <c r="S30" s="19">
        <f t="shared" si="57"/>
        <v>0</v>
      </c>
      <c r="T30" s="9">
        <v>0</v>
      </c>
      <c r="U30" s="9">
        <f>(IF(VLOOKUP(VLOOKUP(AO30,MAPPING!$B$14:$D$19,2,1),MAPPING!$C$14:$E$19,2,0)=7000,0,VLOOKUP(VLOOKUP(AO30,MAPPING!$B$14:$D$19,2,1),MAPPING!$C$14:$E$19,2,0)))</f>
        <v>0</v>
      </c>
      <c r="V30" s="9">
        <f>(K30*VLOOKUP(N30/K30,MAPPING!$B$21:$C$28,2,10))</f>
        <v>1000</v>
      </c>
      <c r="W30" s="9">
        <f t="shared" si="58"/>
        <v>0</v>
      </c>
      <c r="X30" s="9">
        <f t="shared" si="59"/>
        <v>0</v>
      </c>
      <c r="Y30" s="9">
        <f t="shared" si="60"/>
        <v>100</v>
      </c>
      <c r="Z30" s="9">
        <f t="shared" si="61"/>
        <v>33340</v>
      </c>
      <c r="AB30" s="104" t="s">
        <v>262</v>
      </c>
      <c r="AC30" s="104" t="s">
        <v>85</v>
      </c>
      <c r="AD30" s="104" t="s">
        <v>263</v>
      </c>
      <c r="AE30" s="104" t="s">
        <v>288</v>
      </c>
      <c r="AF30" s="1" t="s">
        <v>289</v>
      </c>
      <c r="AG30" s="1" t="s">
        <v>290</v>
      </c>
      <c r="AH30" s="1" t="s">
        <v>291</v>
      </c>
      <c r="AI30" s="1" t="s">
        <v>53</v>
      </c>
      <c r="AJ30" s="5">
        <v>1</v>
      </c>
      <c r="AK30" s="6">
        <v>1.5</v>
      </c>
      <c r="AL30" s="6">
        <v>5.2</v>
      </c>
      <c r="AM30" s="6">
        <v>5.5</v>
      </c>
      <c r="AN30" s="1" t="s">
        <v>54</v>
      </c>
      <c r="AO30" s="6">
        <v>36.76</v>
      </c>
      <c r="AP30" s="1" t="s">
        <v>55</v>
      </c>
      <c r="AQ30" s="1" t="s">
        <v>55</v>
      </c>
      <c r="AR30" s="1" t="s">
        <v>55</v>
      </c>
      <c r="AS30" s="1" t="s">
        <v>55</v>
      </c>
      <c r="AT30" s="1" t="s">
        <v>55</v>
      </c>
      <c r="AU30" s="1" t="s">
        <v>108</v>
      </c>
      <c r="AV30" s="1" t="s">
        <v>105</v>
      </c>
      <c r="AW30" s="1" t="s">
        <v>292</v>
      </c>
      <c r="AX30" s="1" t="s">
        <v>53</v>
      </c>
      <c r="AY30" s="1" t="s">
        <v>56</v>
      </c>
      <c r="AZ30" s="1" t="s">
        <v>288</v>
      </c>
      <c r="BA30" s="1" t="s">
        <v>53</v>
      </c>
      <c r="BB30" s="1" t="s">
        <v>293</v>
      </c>
      <c r="BC30" s="1" t="s">
        <v>161</v>
      </c>
      <c r="BD30" s="1" t="s">
        <v>113</v>
      </c>
      <c r="BE30" s="1" t="s">
        <v>86</v>
      </c>
      <c r="BF30" s="1" t="s">
        <v>57</v>
      </c>
      <c r="BG30" s="1" t="s">
        <v>58</v>
      </c>
      <c r="BH30" s="1" t="s">
        <v>53</v>
      </c>
      <c r="BI30" s="1" t="s">
        <v>111</v>
      </c>
    </row>
    <row r="31" spans="2:61" x14ac:dyDescent="0.3">
      <c r="B31" s="7">
        <f t="shared" si="21"/>
        <v>27</v>
      </c>
      <c r="C31" s="7" t="str">
        <f t="shared" si="42"/>
        <v>FRA</v>
      </c>
      <c r="D31" s="7" t="str">
        <f t="shared" si="43"/>
        <v>2025-09-11</v>
      </c>
      <c r="E31" s="7" t="str">
        <f t="shared" si="44"/>
        <v>18050238333</v>
      </c>
      <c r="F31" s="7" t="str">
        <f t="shared" si="45"/>
        <v>6094318722263</v>
      </c>
      <c r="G31" s="7" t="str">
        <f t="shared" si="46"/>
        <v>김선옥</v>
      </c>
      <c r="H31" s="98" t="str">
        <f t="shared" si="47"/>
        <v>목록(Manifest)</v>
      </c>
      <c r="I31" s="100">
        <f t="shared" si="48"/>
        <v>65.36</v>
      </c>
      <c r="J31" s="7" t="str">
        <f t="shared" si="49"/>
        <v>JIMCARRY_DE</v>
      </c>
      <c r="K31" s="7">
        <f t="shared" si="50"/>
        <v>1</v>
      </c>
      <c r="L31" s="17">
        <f t="shared" si="51"/>
        <v>0.6</v>
      </c>
      <c r="M31" s="17">
        <f t="shared" si="52"/>
        <v>1.2</v>
      </c>
      <c r="N31" s="17">
        <f t="shared" si="53"/>
        <v>1.2</v>
      </c>
      <c r="O31" s="17">
        <f t="shared" si="54"/>
        <v>1.5</v>
      </c>
      <c r="P31" s="7" t="str">
        <f t="shared" si="55"/>
        <v>GE725934</v>
      </c>
      <c r="Q31" s="99">
        <f t="shared" si="56"/>
        <v>11920</v>
      </c>
      <c r="R31" s="9">
        <f>VLOOKUP(H31,MAPPING!$B$3:$D$12,3,0)</f>
        <v>0</v>
      </c>
      <c r="S31" s="19">
        <f t="shared" si="57"/>
        <v>0</v>
      </c>
      <c r="T31" s="9">
        <v>0</v>
      </c>
      <c r="U31" s="9">
        <f>(IF(VLOOKUP(VLOOKUP(AO31,MAPPING!$B$14:$D$19,2,1),MAPPING!$C$14:$E$19,2,0)=7000,0,VLOOKUP(VLOOKUP(AO31,MAPPING!$B$14:$D$19,2,1),MAPPING!$C$14:$E$19,2,0)))</f>
        <v>0</v>
      </c>
      <c r="V31" s="9">
        <f>(K31*VLOOKUP(N31/K31,MAPPING!$B$21:$C$28,2,10))</f>
        <v>0</v>
      </c>
      <c r="W31" s="9">
        <f t="shared" si="58"/>
        <v>0</v>
      </c>
      <c r="X31" s="9">
        <f t="shared" si="59"/>
        <v>0</v>
      </c>
      <c r="Y31" s="9">
        <f t="shared" si="60"/>
        <v>0</v>
      </c>
      <c r="Z31" s="9">
        <f t="shared" si="61"/>
        <v>11920</v>
      </c>
      <c r="AB31" s="104" t="s">
        <v>262</v>
      </c>
      <c r="AC31" s="104" t="s">
        <v>85</v>
      </c>
      <c r="AD31" s="104" t="s">
        <v>263</v>
      </c>
      <c r="AE31" s="104" t="s">
        <v>294</v>
      </c>
      <c r="AF31" s="1" t="s">
        <v>295</v>
      </c>
      <c r="AG31" s="1" t="s">
        <v>296</v>
      </c>
      <c r="AH31" s="1" t="s">
        <v>297</v>
      </c>
      <c r="AI31" s="1" t="s">
        <v>53</v>
      </c>
      <c r="AJ31" s="5">
        <v>1</v>
      </c>
      <c r="AK31" s="6">
        <v>0.6</v>
      </c>
      <c r="AL31" s="6">
        <v>1.2</v>
      </c>
      <c r="AM31" s="6">
        <v>1.2</v>
      </c>
      <c r="AN31" s="1" t="s">
        <v>54</v>
      </c>
      <c r="AO31" s="6">
        <v>65.36</v>
      </c>
      <c r="AP31" s="1" t="s">
        <v>55</v>
      </c>
      <c r="AQ31" s="1" t="s">
        <v>55</v>
      </c>
      <c r="AR31" s="1" t="s">
        <v>55</v>
      </c>
      <c r="AS31" s="1" t="s">
        <v>55</v>
      </c>
      <c r="AT31" s="1" t="s">
        <v>55</v>
      </c>
      <c r="AU31" s="1" t="s">
        <v>108</v>
      </c>
      <c r="AV31" s="1" t="s">
        <v>105</v>
      </c>
      <c r="AW31" s="1" t="s">
        <v>129</v>
      </c>
      <c r="AX31" s="1" t="s">
        <v>53</v>
      </c>
      <c r="AY31" s="1" t="s">
        <v>56</v>
      </c>
      <c r="AZ31" s="1" t="s">
        <v>294</v>
      </c>
      <c r="BA31" s="1" t="s">
        <v>53</v>
      </c>
      <c r="BB31" s="1" t="s">
        <v>298</v>
      </c>
      <c r="BC31" s="1" t="s">
        <v>161</v>
      </c>
      <c r="BD31" s="1" t="s">
        <v>113</v>
      </c>
      <c r="BE31" s="1" t="s">
        <v>86</v>
      </c>
      <c r="BF31" s="1" t="s">
        <v>57</v>
      </c>
      <c r="BG31" s="1" t="s">
        <v>58</v>
      </c>
      <c r="BH31" s="1" t="s">
        <v>53</v>
      </c>
      <c r="BI31" s="1" t="s">
        <v>111</v>
      </c>
    </row>
    <row r="32" spans="2:61" x14ac:dyDescent="0.3">
      <c r="B32" s="7">
        <f t="shared" si="21"/>
        <v>28</v>
      </c>
      <c r="C32" s="7" t="str">
        <f t="shared" si="42"/>
        <v>FRA</v>
      </c>
      <c r="D32" s="7" t="str">
        <f t="shared" si="43"/>
        <v>2025-09-11</v>
      </c>
      <c r="E32" s="7" t="str">
        <f t="shared" si="44"/>
        <v>18050238333</v>
      </c>
      <c r="F32" s="7" t="str">
        <f t="shared" si="45"/>
        <v>PDE250055363</v>
      </c>
      <c r="G32" s="7" t="str">
        <f t="shared" si="46"/>
        <v>장호석</v>
      </c>
      <c r="H32" s="98" t="str">
        <f t="shared" si="47"/>
        <v>목록(Manifest)</v>
      </c>
      <c r="I32" s="100">
        <f t="shared" si="48"/>
        <v>53.09</v>
      </c>
      <c r="J32" s="7" t="str">
        <f t="shared" si="49"/>
        <v>JIMCARRY_DE2</v>
      </c>
      <c r="K32" s="7">
        <f t="shared" si="50"/>
        <v>1</v>
      </c>
      <c r="L32" s="17">
        <f t="shared" si="51"/>
        <v>25.5</v>
      </c>
      <c r="M32" s="17">
        <f t="shared" si="52"/>
        <v>19.3</v>
      </c>
      <c r="N32" s="17">
        <f t="shared" si="53"/>
        <v>25.5</v>
      </c>
      <c r="O32" s="17">
        <f t="shared" si="54"/>
        <v>25.5</v>
      </c>
      <c r="P32" s="7" t="str">
        <f t="shared" si="55"/>
        <v>1832394-GEOPASS</v>
      </c>
      <c r="Q32" s="99">
        <f t="shared" si="56"/>
        <v>133840</v>
      </c>
      <c r="R32" s="9">
        <f>VLOOKUP(H32,MAPPING!$B$3:$D$12,3,0)</f>
        <v>0</v>
      </c>
      <c r="S32" s="19">
        <f t="shared" si="57"/>
        <v>0</v>
      </c>
      <c r="T32" s="9">
        <v>0</v>
      </c>
      <c r="U32" s="9">
        <f>(IF(VLOOKUP(VLOOKUP(AO32,MAPPING!$B$14:$D$19,2,1),MAPPING!$C$14:$E$19,2,0)=7000,0,VLOOKUP(VLOOKUP(AO32,MAPPING!$B$14:$D$19,2,1),MAPPING!$C$14:$E$19,2,0)))</f>
        <v>0</v>
      </c>
      <c r="V32" s="9">
        <f>(K32*VLOOKUP(N32/K32,MAPPING!$B$21:$C$28,2,10))</f>
        <v>15000</v>
      </c>
      <c r="W32" s="9">
        <f t="shared" si="58"/>
        <v>0</v>
      </c>
      <c r="X32" s="9">
        <f t="shared" si="59"/>
        <v>0</v>
      </c>
      <c r="Y32" s="9">
        <f t="shared" si="60"/>
        <v>2100</v>
      </c>
      <c r="Z32" s="9">
        <f t="shared" si="61"/>
        <v>150940</v>
      </c>
      <c r="AB32" s="104" t="s">
        <v>262</v>
      </c>
      <c r="AC32" s="104" t="s">
        <v>85</v>
      </c>
      <c r="AD32" s="104" t="s">
        <v>263</v>
      </c>
      <c r="AE32" s="104" t="s">
        <v>299</v>
      </c>
      <c r="AF32" s="1" t="s">
        <v>300</v>
      </c>
      <c r="AG32" s="1" t="s">
        <v>301</v>
      </c>
      <c r="AH32" s="1" t="s">
        <v>126</v>
      </c>
      <c r="AI32" s="1" t="s">
        <v>53</v>
      </c>
      <c r="AJ32" s="5">
        <v>1</v>
      </c>
      <c r="AK32" s="6">
        <v>25.5</v>
      </c>
      <c r="AL32" s="6">
        <v>19.3</v>
      </c>
      <c r="AM32" s="6">
        <v>25.5</v>
      </c>
      <c r="AN32" s="1" t="s">
        <v>54</v>
      </c>
      <c r="AO32" s="6">
        <v>53.09</v>
      </c>
      <c r="AP32" s="1" t="s">
        <v>55</v>
      </c>
      <c r="AQ32" s="1" t="s">
        <v>55</v>
      </c>
      <c r="AR32" s="1" t="s">
        <v>55</v>
      </c>
      <c r="AS32" s="1" t="s">
        <v>55</v>
      </c>
      <c r="AT32" s="1" t="s">
        <v>55</v>
      </c>
      <c r="AU32" s="1" t="s">
        <v>107</v>
      </c>
      <c r="AV32" s="1" t="s">
        <v>103</v>
      </c>
      <c r="AW32" s="1" t="s">
        <v>104</v>
      </c>
      <c r="AX32" s="1" t="s">
        <v>53</v>
      </c>
      <c r="AY32" s="1" t="s">
        <v>56</v>
      </c>
      <c r="AZ32" s="1" t="s">
        <v>302</v>
      </c>
      <c r="BA32" s="1" t="s">
        <v>303</v>
      </c>
      <c r="BB32" s="1" t="s">
        <v>303</v>
      </c>
      <c r="BC32" s="1" t="s">
        <v>161</v>
      </c>
      <c r="BD32" s="1" t="s">
        <v>113</v>
      </c>
      <c r="BE32" s="1" t="s">
        <v>86</v>
      </c>
      <c r="BF32" s="1" t="s">
        <v>57</v>
      </c>
      <c r="BG32" s="1" t="s">
        <v>58</v>
      </c>
      <c r="BH32" s="1" t="s">
        <v>53</v>
      </c>
      <c r="BI32" s="1" t="s">
        <v>111</v>
      </c>
    </row>
    <row r="33" spans="2:61" x14ac:dyDescent="0.3">
      <c r="B33" s="7">
        <f t="shared" si="21"/>
        <v>29</v>
      </c>
      <c r="C33" s="7" t="str">
        <f t="shared" si="42"/>
        <v>FRA</v>
      </c>
      <c r="D33" s="7" t="str">
        <f t="shared" si="43"/>
        <v>2025-09-12</v>
      </c>
      <c r="E33" s="7" t="str">
        <f t="shared" si="44"/>
        <v>18050238344</v>
      </c>
      <c r="F33" s="7" t="str">
        <f t="shared" si="45"/>
        <v>6094318722262</v>
      </c>
      <c r="G33" s="7" t="str">
        <f t="shared" si="46"/>
        <v>이승재</v>
      </c>
      <c r="H33" s="98" t="str">
        <f t="shared" si="47"/>
        <v>간이(Simple)</v>
      </c>
      <c r="I33" s="100">
        <f t="shared" si="48"/>
        <v>298.72000000000003</v>
      </c>
      <c r="J33" s="7" t="str">
        <f t="shared" si="49"/>
        <v>JIMCARRY_DE</v>
      </c>
      <c r="K33" s="7">
        <f t="shared" si="50"/>
        <v>1</v>
      </c>
      <c r="L33" s="17">
        <f t="shared" si="51"/>
        <v>0.6</v>
      </c>
      <c r="M33" s="17">
        <f t="shared" si="52"/>
        <v>0.5</v>
      </c>
      <c r="N33" s="17">
        <f t="shared" si="53"/>
        <v>0.6</v>
      </c>
      <c r="O33" s="17">
        <f t="shared" si="54"/>
        <v>1</v>
      </c>
      <c r="P33" s="7" t="str">
        <f t="shared" si="55"/>
        <v>GE725928</v>
      </c>
      <c r="Q33" s="99">
        <f t="shared" si="56"/>
        <v>9380</v>
      </c>
      <c r="R33" s="9">
        <f>VLOOKUP(H33,MAPPING!$B$3:$D$12,3,0)</f>
        <v>1500</v>
      </c>
      <c r="S33" s="19">
        <f t="shared" si="57"/>
        <v>0</v>
      </c>
      <c r="T33" s="9">
        <v>0</v>
      </c>
      <c r="U33" s="9">
        <f>(IF(VLOOKUP(VLOOKUP(AO33,MAPPING!$B$14:$D$19,2,1),MAPPING!$C$14:$E$19,2,0)=7000,0,VLOOKUP(VLOOKUP(AO33,MAPPING!$B$14:$D$19,2,1),MAPPING!$C$14:$E$19,2,0)))</f>
        <v>0</v>
      </c>
      <c r="V33" s="9">
        <f>(K33*VLOOKUP(N33/K33,MAPPING!$B$21:$C$28,2,10))</f>
        <v>0</v>
      </c>
      <c r="W33" s="9">
        <f t="shared" si="58"/>
        <v>0</v>
      </c>
      <c r="X33" s="9">
        <f t="shared" si="59"/>
        <v>0</v>
      </c>
      <c r="Y33" s="9">
        <f t="shared" si="60"/>
        <v>0</v>
      </c>
      <c r="Z33" s="9">
        <f t="shared" si="61"/>
        <v>10880</v>
      </c>
      <c r="AB33" s="104" t="s">
        <v>304</v>
      </c>
      <c r="AC33" s="104" t="s">
        <v>85</v>
      </c>
      <c r="AD33" s="104" t="s">
        <v>305</v>
      </c>
      <c r="AE33" s="104" t="s">
        <v>306</v>
      </c>
      <c r="AF33" s="1" t="s">
        <v>307</v>
      </c>
      <c r="AG33" s="1" t="s">
        <v>308</v>
      </c>
      <c r="AH33" s="1" t="s">
        <v>309</v>
      </c>
      <c r="AI33" s="1" t="s">
        <v>53</v>
      </c>
      <c r="AJ33" s="5">
        <v>1</v>
      </c>
      <c r="AK33" s="6">
        <v>0.6</v>
      </c>
      <c r="AL33" s="6">
        <v>0.5</v>
      </c>
      <c r="AM33" s="6">
        <v>0.6</v>
      </c>
      <c r="AN33" s="1" t="s">
        <v>59</v>
      </c>
      <c r="AO33" s="6">
        <v>298.72000000000003</v>
      </c>
      <c r="AP33" s="1" t="s">
        <v>55</v>
      </c>
      <c r="AQ33" s="1" t="s">
        <v>55</v>
      </c>
      <c r="AR33" s="1" t="s">
        <v>55</v>
      </c>
      <c r="AS33" s="1" t="s">
        <v>55</v>
      </c>
      <c r="AT33" s="1" t="s">
        <v>55</v>
      </c>
      <c r="AU33" s="1" t="s">
        <v>108</v>
      </c>
      <c r="AV33" s="1" t="s">
        <v>105</v>
      </c>
      <c r="AW33" s="1" t="s">
        <v>310</v>
      </c>
      <c r="AX33" s="1" t="s">
        <v>53</v>
      </c>
      <c r="AY33" s="1" t="s">
        <v>56</v>
      </c>
      <c r="AZ33" s="1" t="s">
        <v>306</v>
      </c>
      <c r="BA33" s="1" t="s">
        <v>53</v>
      </c>
      <c r="BB33" s="1" t="s">
        <v>311</v>
      </c>
      <c r="BC33" s="1" t="s">
        <v>128</v>
      </c>
      <c r="BD33" s="1" t="s">
        <v>113</v>
      </c>
      <c r="BE33" s="1" t="s">
        <v>86</v>
      </c>
      <c r="BF33" s="1" t="s">
        <v>57</v>
      </c>
      <c r="BG33" s="1" t="s">
        <v>58</v>
      </c>
      <c r="BH33" s="1" t="s">
        <v>53</v>
      </c>
      <c r="BI33" s="1" t="s">
        <v>111</v>
      </c>
    </row>
    <row r="34" spans="2:61" x14ac:dyDescent="0.3">
      <c r="B34" s="7">
        <f t="shared" si="21"/>
        <v>30</v>
      </c>
      <c r="C34" s="7" t="str">
        <f t="shared" si="42"/>
        <v>FRA</v>
      </c>
      <c r="D34" s="7" t="str">
        <f t="shared" si="43"/>
        <v>2025-09-12</v>
      </c>
      <c r="E34" s="7" t="str">
        <f t="shared" si="44"/>
        <v>18050238344</v>
      </c>
      <c r="F34" s="7" t="str">
        <f t="shared" si="45"/>
        <v>PDE250056011</v>
      </c>
      <c r="G34" s="7" t="str">
        <f t="shared" si="46"/>
        <v>안영철</v>
      </c>
      <c r="H34" s="98" t="str">
        <f t="shared" si="47"/>
        <v>목록(Manifest)</v>
      </c>
      <c r="I34" s="100">
        <f t="shared" si="48"/>
        <v>19.89</v>
      </c>
      <c r="J34" s="7" t="str">
        <f t="shared" si="49"/>
        <v>JIMCARRY_DE2</v>
      </c>
      <c r="K34" s="7">
        <f t="shared" si="50"/>
        <v>1</v>
      </c>
      <c r="L34" s="17">
        <f t="shared" si="51"/>
        <v>0.5</v>
      </c>
      <c r="M34" s="17">
        <f t="shared" si="52"/>
        <v>0.8</v>
      </c>
      <c r="N34" s="17">
        <f t="shared" si="53"/>
        <v>0.8</v>
      </c>
      <c r="O34" s="17">
        <f t="shared" si="54"/>
        <v>1</v>
      </c>
      <c r="P34" s="7" t="str">
        <f t="shared" si="55"/>
        <v>1834061-GEOPASS</v>
      </c>
      <c r="Q34" s="99">
        <f t="shared" si="56"/>
        <v>9380</v>
      </c>
      <c r="R34" s="9">
        <f>VLOOKUP(H34,MAPPING!$B$3:$D$12,3,0)</f>
        <v>0</v>
      </c>
      <c r="S34" s="19">
        <f t="shared" si="57"/>
        <v>0</v>
      </c>
      <c r="T34" s="9">
        <v>0</v>
      </c>
      <c r="U34" s="9">
        <f>(IF(VLOOKUP(VLOOKUP(AO34,MAPPING!$B$14:$D$19,2,1),MAPPING!$C$14:$E$19,2,0)=7000,0,VLOOKUP(VLOOKUP(AO34,MAPPING!$B$14:$D$19,2,1),MAPPING!$C$14:$E$19,2,0)))</f>
        <v>0</v>
      </c>
      <c r="V34" s="9">
        <f>(K34*VLOOKUP(N34/K34,MAPPING!$B$21:$C$28,2,10))</f>
        <v>0</v>
      </c>
      <c r="W34" s="9">
        <f t="shared" si="58"/>
        <v>0</v>
      </c>
      <c r="X34" s="9">
        <f t="shared" si="59"/>
        <v>0</v>
      </c>
      <c r="Y34" s="9">
        <f t="shared" si="60"/>
        <v>0</v>
      </c>
      <c r="Z34" s="9">
        <f t="shared" si="61"/>
        <v>9380</v>
      </c>
      <c r="AB34" s="104" t="s">
        <v>304</v>
      </c>
      <c r="AC34" s="104" t="s">
        <v>85</v>
      </c>
      <c r="AD34" s="104" t="s">
        <v>305</v>
      </c>
      <c r="AE34" s="104" t="s">
        <v>312</v>
      </c>
      <c r="AF34" s="1" t="s">
        <v>313</v>
      </c>
      <c r="AG34" s="1" t="s">
        <v>314</v>
      </c>
      <c r="AH34" s="1" t="s">
        <v>315</v>
      </c>
      <c r="AI34" s="1" t="s">
        <v>53</v>
      </c>
      <c r="AJ34" s="5">
        <v>1</v>
      </c>
      <c r="AK34" s="6">
        <v>0.5</v>
      </c>
      <c r="AL34" s="6">
        <v>0.8</v>
      </c>
      <c r="AM34" s="6">
        <v>0.8</v>
      </c>
      <c r="AN34" s="1" t="s">
        <v>54</v>
      </c>
      <c r="AO34" s="6">
        <v>19.89</v>
      </c>
      <c r="AP34" s="1" t="s">
        <v>55</v>
      </c>
      <c r="AQ34" s="1" t="s">
        <v>55</v>
      </c>
      <c r="AR34" s="1" t="s">
        <v>55</v>
      </c>
      <c r="AS34" s="1" t="s">
        <v>55</v>
      </c>
      <c r="AT34" s="1" t="s">
        <v>55</v>
      </c>
      <c r="AU34" s="1" t="s">
        <v>107</v>
      </c>
      <c r="AV34" s="1" t="s">
        <v>103</v>
      </c>
      <c r="AW34" s="1" t="s">
        <v>104</v>
      </c>
      <c r="AX34" s="1" t="s">
        <v>53</v>
      </c>
      <c r="AY34" s="1" t="s">
        <v>56</v>
      </c>
      <c r="AZ34" s="1" t="s">
        <v>316</v>
      </c>
      <c r="BA34" s="1" t="s">
        <v>317</v>
      </c>
      <c r="BB34" s="1" t="s">
        <v>317</v>
      </c>
      <c r="BC34" s="1" t="s">
        <v>128</v>
      </c>
      <c r="BD34" s="1" t="s">
        <v>113</v>
      </c>
      <c r="BE34" s="1" t="s">
        <v>86</v>
      </c>
      <c r="BF34" s="1" t="s">
        <v>57</v>
      </c>
      <c r="BG34" s="1" t="s">
        <v>58</v>
      </c>
      <c r="BH34" s="1" t="s">
        <v>53</v>
      </c>
      <c r="BI34" s="1" t="s">
        <v>111</v>
      </c>
    </row>
    <row r="35" spans="2:61" x14ac:dyDescent="0.3">
      <c r="B35" s="7">
        <f t="shared" si="21"/>
        <v>31</v>
      </c>
      <c r="C35" s="7" t="str">
        <f t="shared" si="42"/>
        <v>FRA</v>
      </c>
      <c r="D35" s="7" t="str">
        <f t="shared" si="43"/>
        <v>2025-09-12</v>
      </c>
      <c r="E35" s="7" t="str">
        <f t="shared" si="44"/>
        <v>18050238344</v>
      </c>
      <c r="F35" s="7" t="str">
        <f t="shared" si="45"/>
        <v>6094318722257</v>
      </c>
      <c r="G35" s="7" t="str">
        <f t="shared" si="46"/>
        <v>김영도</v>
      </c>
      <c r="H35" s="98" t="str">
        <f t="shared" si="47"/>
        <v>간이(Simple)</v>
      </c>
      <c r="I35" s="100">
        <f t="shared" si="48"/>
        <v>266.75</v>
      </c>
      <c r="J35" s="7" t="str">
        <f t="shared" si="49"/>
        <v>JIMCARRY_DE</v>
      </c>
      <c r="K35" s="7">
        <f t="shared" si="50"/>
        <v>1</v>
      </c>
      <c r="L35" s="17">
        <f t="shared" si="51"/>
        <v>0.5</v>
      </c>
      <c r="M35" s="17">
        <f t="shared" si="52"/>
        <v>1.6</v>
      </c>
      <c r="N35" s="17">
        <f t="shared" si="53"/>
        <v>1.6</v>
      </c>
      <c r="O35" s="17">
        <f t="shared" si="54"/>
        <v>2</v>
      </c>
      <c r="P35" s="7" t="str">
        <f t="shared" si="55"/>
        <v>GE725172</v>
      </c>
      <c r="Q35" s="99">
        <f t="shared" si="56"/>
        <v>14460</v>
      </c>
      <c r="R35" s="9">
        <f>VLOOKUP(H35,MAPPING!$B$3:$D$12,3,0)</f>
        <v>1500</v>
      </c>
      <c r="S35" s="19">
        <f t="shared" si="57"/>
        <v>0</v>
      </c>
      <c r="T35" s="9">
        <v>0</v>
      </c>
      <c r="U35" s="9">
        <f>(IF(VLOOKUP(VLOOKUP(AO35,MAPPING!$B$14:$D$19,2,1),MAPPING!$C$14:$E$19,2,0)=7000,0,VLOOKUP(VLOOKUP(AO35,MAPPING!$B$14:$D$19,2,1),MAPPING!$C$14:$E$19,2,0)))</f>
        <v>0</v>
      </c>
      <c r="V35" s="9">
        <f>(K35*VLOOKUP(N35/K35,MAPPING!$B$21:$C$28,2,10))</f>
        <v>0</v>
      </c>
      <c r="W35" s="9">
        <f t="shared" si="58"/>
        <v>0</v>
      </c>
      <c r="X35" s="9">
        <f t="shared" si="59"/>
        <v>0</v>
      </c>
      <c r="Y35" s="9">
        <f t="shared" si="60"/>
        <v>0</v>
      </c>
      <c r="Z35" s="9">
        <f t="shared" si="61"/>
        <v>15960</v>
      </c>
      <c r="AB35" s="104" t="s">
        <v>304</v>
      </c>
      <c r="AC35" s="104" t="s">
        <v>85</v>
      </c>
      <c r="AD35" s="104" t="s">
        <v>305</v>
      </c>
      <c r="AE35" s="104" t="s">
        <v>318</v>
      </c>
      <c r="AF35" s="1" t="s">
        <v>319</v>
      </c>
      <c r="AG35" s="1" t="s">
        <v>320</v>
      </c>
      <c r="AH35" s="1" t="s">
        <v>321</v>
      </c>
      <c r="AI35" s="1" t="s">
        <v>53</v>
      </c>
      <c r="AJ35" s="5">
        <v>1</v>
      </c>
      <c r="AK35" s="6">
        <v>0.5</v>
      </c>
      <c r="AL35" s="6">
        <v>1.6</v>
      </c>
      <c r="AM35" s="6">
        <v>1.6</v>
      </c>
      <c r="AN35" s="1" t="s">
        <v>59</v>
      </c>
      <c r="AO35" s="6">
        <v>266.75</v>
      </c>
      <c r="AP35" s="1" t="s">
        <v>55</v>
      </c>
      <c r="AQ35" s="1" t="s">
        <v>55</v>
      </c>
      <c r="AR35" s="1" t="s">
        <v>55</v>
      </c>
      <c r="AS35" s="1" t="s">
        <v>55</v>
      </c>
      <c r="AT35" s="1" t="s">
        <v>55</v>
      </c>
      <c r="AU35" s="1" t="s">
        <v>108</v>
      </c>
      <c r="AV35" s="1" t="s">
        <v>105</v>
      </c>
      <c r="AW35" s="1" t="s">
        <v>322</v>
      </c>
      <c r="AX35" s="1" t="s">
        <v>53</v>
      </c>
      <c r="AY35" s="1" t="s">
        <v>56</v>
      </c>
      <c r="AZ35" s="1" t="s">
        <v>318</v>
      </c>
      <c r="BA35" s="1" t="s">
        <v>53</v>
      </c>
      <c r="BB35" s="1" t="s">
        <v>323</v>
      </c>
      <c r="BC35" s="1" t="s">
        <v>128</v>
      </c>
      <c r="BD35" s="1" t="s">
        <v>113</v>
      </c>
      <c r="BE35" s="1" t="s">
        <v>86</v>
      </c>
      <c r="BF35" s="1" t="s">
        <v>57</v>
      </c>
      <c r="BG35" s="1" t="s">
        <v>58</v>
      </c>
      <c r="BH35" s="1" t="s">
        <v>53</v>
      </c>
      <c r="BI35" s="1" t="s">
        <v>111</v>
      </c>
    </row>
    <row r="36" spans="2:61" x14ac:dyDescent="0.3">
      <c r="B36" s="7">
        <f t="shared" si="21"/>
        <v>32</v>
      </c>
      <c r="C36" s="7" t="str">
        <f t="shared" si="42"/>
        <v>FRA</v>
      </c>
      <c r="D36" s="7" t="str">
        <f t="shared" si="43"/>
        <v>2025-09-14</v>
      </c>
      <c r="E36" s="7" t="str">
        <f t="shared" si="44"/>
        <v>99431947812</v>
      </c>
      <c r="F36" s="7" t="str">
        <f t="shared" si="45"/>
        <v>6094318722271</v>
      </c>
      <c r="G36" s="7" t="str">
        <f t="shared" si="46"/>
        <v>강현우</v>
      </c>
      <c r="H36" s="98" t="str">
        <f t="shared" si="47"/>
        <v>간이(Simple)</v>
      </c>
      <c r="I36" s="100">
        <f t="shared" si="48"/>
        <v>191.25</v>
      </c>
      <c r="J36" s="7" t="str">
        <f t="shared" si="49"/>
        <v>JIMCARRY_DE</v>
      </c>
      <c r="K36" s="7">
        <f t="shared" si="50"/>
        <v>1</v>
      </c>
      <c r="L36" s="17">
        <f t="shared" si="51"/>
        <v>0.5</v>
      </c>
      <c r="M36" s="17">
        <f t="shared" si="52"/>
        <v>0.3</v>
      </c>
      <c r="N36" s="17">
        <f t="shared" si="53"/>
        <v>0.5</v>
      </c>
      <c r="O36" s="17">
        <f t="shared" si="54"/>
        <v>0.5</v>
      </c>
      <c r="P36" s="7" t="str">
        <f t="shared" si="55"/>
        <v>GE727711</v>
      </c>
      <c r="Q36" s="99">
        <f t="shared" si="56"/>
        <v>6840</v>
      </c>
      <c r="R36" s="9">
        <f>VLOOKUP(H36,MAPPING!$B$3:$D$12,3,0)</f>
        <v>1500</v>
      </c>
      <c r="S36" s="19">
        <f t="shared" si="57"/>
        <v>0</v>
      </c>
      <c r="T36" s="9">
        <v>0</v>
      </c>
      <c r="U36" s="9">
        <f>(IF(VLOOKUP(VLOOKUP(AO36,MAPPING!$B$14:$D$19,2,1),MAPPING!$C$14:$E$19,2,0)=7000,0,VLOOKUP(VLOOKUP(AO36,MAPPING!$B$14:$D$19,2,1),MAPPING!$C$14:$E$19,2,0)))</f>
        <v>0</v>
      </c>
      <c r="V36" s="9">
        <f>(K36*VLOOKUP(N36/K36,MAPPING!$B$21:$C$28,2,10))</f>
        <v>0</v>
      </c>
      <c r="W36" s="9">
        <f t="shared" si="58"/>
        <v>0</v>
      </c>
      <c r="X36" s="9">
        <f t="shared" si="59"/>
        <v>0</v>
      </c>
      <c r="Y36" s="9">
        <f t="shared" si="60"/>
        <v>0</v>
      </c>
      <c r="Z36" s="9">
        <f t="shared" si="61"/>
        <v>8340</v>
      </c>
      <c r="AB36" s="104" t="s">
        <v>324</v>
      </c>
      <c r="AC36" s="104" t="s">
        <v>85</v>
      </c>
      <c r="AD36" s="104" t="s">
        <v>325</v>
      </c>
      <c r="AE36" s="104" t="s">
        <v>326</v>
      </c>
      <c r="AF36" s="1" t="s">
        <v>149</v>
      </c>
      <c r="AG36" s="1" t="s">
        <v>150</v>
      </c>
      <c r="AH36" s="1" t="s">
        <v>151</v>
      </c>
      <c r="AI36" s="1" t="s">
        <v>53</v>
      </c>
      <c r="AJ36" s="5">
        <v>1</v>
      </c>
      <c r="AK36" s="6">
        <v>0.5</v>
      </c>
      <c r="AL36" s="6">
        <v>0.3</v>
      </c>
      <c r="AM36" s="6">
        <v>0.5</v>
      </c>
      <c r="AN36" s="1" t="s">
        <v>59</v>
      </c>
      <c r="AO36" s="6">
        <v>191.25</v>
      </c>
      <c r="AP36" s="1" t="s">
        <v>55</v>
      </c>
      <c r="AQ36" s="1" t="s">
        <v>55</v>
      </c>
      <c r="AR36" s="1" t="s">
        <v>55</v>
      </c>
      <c r="AS36" s="1" t="s">
        <v>55</v>
      </c>
      <c r="AT36" s="1" t="s">
        <v>55</v>
      </c>
      <c r="AU36" s="1" t="s">
        <v>108</v>
      </c>
      <c r="AV36" s="1" t="s">
        <v>105</v>
      </c>
      <c r="AW36" s="1" t="s">
        <v>327</v>
      </c>
      <c r="AX36" s="1" t="s">
        <v>53</v>
      </c>
      <c r="AY36" s="1" t="s">
        <v>56</v>
      </c>
      <c r="AZ36" s="1" t="s">
        <v>326</v>
      </c>
      <c r="BA36" s="1" t="s">
        <v>53</v>
      </c>
      <c r="BB36" s="1" t="s">
        <v>328</v>
      </c>
      <c r="BC36" s="1" t="s">
        <v>155</v>
      </c>
      <c r="BD36" s="1" t="s">
        <v>156</v>
      </c>
      <c r="BE36" s="1" t="s">
        <v>86</v>
      </c>
      <c r="BF36" s="1" t="s">
        <v>57</v>
      </c>
      <c r="BG36" s="1" t="s">
        <v>58</v>
      </c>
      <c r="BH36" s="1" t="s">
        <v>53</v>
      </c>
      <c r="BI36" s="1" t="s">
        <v>111</v>
      </c>
    </row>
    <row r="37" spans="2:61" x14ac:dyDescent="0.3">
      <c r="B37" s="7">
        <f t="shared" si="21"/>
        <v>33</v>
      </c>
      <c r="C37" s="7" t="str">
        <f t="shared" si="42"/>
        <v>FRA</v>
      </c>
      <c r="D37" s="7" t="str">
        <f t="shared" si="43"/>
        <v>2025-09-14</v>
      </c>
      <c r="E37" s="7" t="str">
        <f t="shared" si="44"/>
        <v>99431947812</v>
      </c>
      <c r="F37" s="7" t="str">
        <f t="shared" si="45"/>
        <v>6094318722278</v>
      </c>
      <c r="G37" s="7" t="str">
        <f t="shared" si="46"/>
        <v>강나루</v>
      </c>
      <c r="H37" s="98" t="str">
        <f t="shared" si="47"/>
        <v>일반(목록배제,Normal-Manifest Exception)</v>
      </c>
      <c r="I37" s="100">
        <f t="shared" si="48"/>
        <v>23.08</v>
      </c>
      <c r="J37" s="7" t="str">
        <f t="shared" si="49"/>
        <v>JIMCARRY_DE</v>
      </c>
      <c r="K37" s="7">
        <f t="shared" si="50"/>
        <v>1</v>
      </c>
      <c r="L37" s="17">
        <f t="shared" si="51"/>
        <v>2</v>
      </c>
      <c r="M37" s="17">
        <f t="shared" si="52"/>
        <v>2.9</v>
      </c>
      <c r="N37" s="17">
        <f t="shared" si="53"/>
        <v>2.9</v>
      </c>
      <c r="O37" s="17">
        <f t="shared" si="54"/>
        <v>3</v>
      </c>
      <c r="P37" s="7" t="str">
        <f t="shared" si="55"/>
        <v>GE728780</v>
      </c>
      <c r="Q37" s="99">
        <f t="shared" si="56"/>
        <v>19540</v>
      </c>
      <c r="R37" s="9">
        <f>VLOOKUP(H37,MAPPING!$B$3:$D$12,3,0)</f>
        <v>1500</v>
      </c>
      <c r="S37" s="19">
        <f t="shared" si="57"/>
        <v>0</v>
      </c>
      <c r="T37" s="9">
        <v>0</v>
      </c>
      <c r="U37" s="9">
        <f>(IF(VLOOKUP(VLOOKUP(AO37,MAPPING!$B$14:$D$19,2,1),MAPPING!$C$14:$E$19,2,0)=7000,0,VLOOKUP(VLOOKUP(AO37,MAPPING!$B$14:$D$19,2,1),MAPPING!$C$14:$E$19,2,0)))</f>
        <v>0</v>
      </c>
      <c r="V37" s="9">
        <f>(K37*VLOOKUP(N37/K37,MAPPING!$B$21:$C$28,2,10))</f>
        <v>500</v>
      </c>
      <c r="W37" s="9">
        <f t="shared" si="58"/>
        <v>0</v>
      </c>
      <c r="X37" s="9">
        <f t="shared" si="59"/>
        <v>0</v>
      </c>
      <c r="Y37" s="9">
        <f t="shared" si="60"/>
        <v>0</v>
      </c>
      <c r="Z37" s="9">
        <f t="shared" si="61"/>
        <v>21540</v>
      </c>
      <c r="AB37" s="104" t="s">
        <v>324</v>
      </c>
      <c r="AC37" s="104" t="s">
        <v>85</v>
      </c>
      <c r="AD37" s="104" t="s">
        <v>325</v>
      </c>
      <c r="AE37" s="104" t="s">
        <v>329</v>
      </c>
      <c r="AF37" s="1" t="s">
        <v>275</v>
      </c>
      <c r="AG37" s="1" t="s">
        <v>276</v>
      </c>
      <c r="AH37" s="1" t="s">
        <v>277</v>
      </c>
      <c r="AI37" s="1" t="s">
        <v>330</v>
      </c>
      <c r="AJ37" s="5">
        <v>1</v>
      </c>
      <c r="AK37" s="6">
        <v>2</v>
      </c>
      <c r="AL37" s="6">
        <v>2.9</v>
      </c>
      <c r="AM37" s="6">
        <v>2.9</v>
      </c>
      <c r="AN37" s="1" t="s">
        <v>60</v>
      </c>
      <c r="AO37" s="6">
        <v>23.08</v>
      </c>
      <c r="AP37" s="1" t="s">
        <v>55</v>
      </c>
      <c r="AQ37" s="1" t="s">
        <v>55</v>
      </c>
      <c r="AR37" s="1" t="s">
        <v>55</v>
      </c>
      <c r="AS37" s="1" t="s">
        <v>55</v>
      </c>
      <c r="AT37" s="1" t="s">
        <v>55</v>
      </c>
      <c r="AU37" s="1" t="s">
        <v>108</v>
      </c>
      <c r="AV37" s="1" t="s">
        <v>105</v>
      </c>
      <c r="AW37" s="1" t="s">
        <v>106</v>
      </c>
      <c r="AX37" s="1" t="s">
        <v>53</v>
      </c>
      <c r="AY37" s="1" t="s">
        <v>56</v>
      </c>
      <c r="AZ37" s="1" t="s">
        <v>329</v>
      </c>
      <c r="BA37" s="1" t="s">
        <v>53</v>
      </c>
      <c r="BB37" s="1" t="s">
        <v>331</v>
      </c>
      <c r="BC37" s="1" t="s">
        <v>155</v>
      </c>
      <c r="BD37" s="1" t="s">
        <v>156</v>
      </c>
      <c r="BE37" s="1" t="s">
        <v>86</v>
      </c>
      <c r="BF37" s="1" t="s">
        <v>57</v>
      </c>
      <c r="BG37" s="1" t="s">
        <v>58</v>
      </c>
      <c r="BH37" s="1" t="s">
        <v>53</v>
      </c>
      <c r="BI37" s="1" t="s">
        <v>111</v>
      </c>
    </row>
    <row r="38" spans="2:61" x14ac:dyDescent="0.3">
      <c r="B38" s="7">
        <f t="shared" si="21"/>
        <v>34</v>
      </c>
      <c r="C38" s="7" t="str">
        <f t="shared" si="42"/>
        <v>FRA</v>
      </c>
      <c r="D38" s="7" t="str">
        <f t="shared" si="43"/>
        <v>2025-09-14</v>
      </c>
      <c r="E38" s="7" t="str">
        <f t="shared" si="44"/>
        <v>99431947812</v>
      </c>
      <c r="F38" s="7" t="str">
        <f t="shared" si="45"/>
        <v>6094318722276</v>
      </c>
      <c r="G38" s="7" t="str">
        <f t="shared" si="46"/>
        <v>TSOI VIKTORIYA</v>
      </c>
      <c r="H38" s="98" t="str">
        <f t="shared" si="47"/>
        <v>일반(목록배제,Normal-Manifest Exception)</v>
      </c>
      <c r="I38" s="100">
        <f t="shared" si="48"/>
        <v>17.32</v>
      </c>
      <c r="J38" s="7" t="str">
        <f t="shared" si="49"/>
        <v>JIMCARRY_DE</v>
      </c>
      <c r="K38" s="7">
        <f t="shared" si="50"/>
        <v>1</v>
      </c>
      <c r="L38" s="17">
        <f t="shared" si="51"/>
        <v>0.5</v>
      </c>
      <c r="M38" s="17">
        <f t="shared" si="52"/>
        <v>0.5</v>
      </c>
      <c r="N38" s="17">
        <f t="shared" si="53"/>
        <v>0.5</v>
      </c>
      <c r="O38" s="17">
        <f t="shared" si="54"/>
        <v>0.5</v>
      </c>
      <c r="P38" s="7" t="str">
        <f t="shared" si="55"/>
        <v>GE728271</v>
      </c>
      <c r="Q38" s="99">
        <f t="shared" si="56"/>
        <v>6840</v>
      </c>
      <c r="R38" s="9">
        <f>VLOOKUP(H38,MAPPING!$B$3:$D$12,3,0)</f>
        <v>1500</v>
      </c>
      <c r="S38" s="19">
        <f t="shared" si="57"/>
        <v>0</v>
      </c>
      <c r="T38" s="9">
        <v>0</v>
      </c>
      <c r="U38" s="9">
        <f>(IF(VLOOKUP(VLOOKUP(AO38,MAPPING!$B$14:$D$19,2,1),MAPPING!$C$14:$E$19,2,0)=7000,0,VLOOKUP(VLOOKUP(AO38,MAPPING!$B$14:$D$19,2,1),MAPPING!$C$14:$E$19,2,0)))</f>
        <v>0</v>
      </c>
      <c r="V38" s="9">
        <f>(K38*VLOOKUP(N38/K38,MAPPING!$B$21:$C$28,2,10))</f>
        <v>0</v>
      </c>
      <c r="W38" s="9">
        <f t="shared" si="58"/>
        <v>0</v>
      </c>
      <c r="X38" s="9">
        <f t="shared" si="59"/>
        <v>0</v>
      </c>
      <c r="Y38" s="9">
        <f t="shared" si="60"/>
        <v>0</v>
      </c>
      <c r="Z38" s="9">
        <f t="shared" si="61"/>
        <v>8340</v>
      </c>
      <c r="AB38" s="104" t="s">
        <v>324</v>
      </c>
      <c r="AC38" s="104" t="s">
        <v>85</v>
      </c>
      <c r="AD38" s="104" t="s">
        <v>325</v>
      </c>
      <c r="AE38" s="104" t="s">
        <v>332</v>
      </c>
      <c r="AF38" s="1" t="s">
        <v>333</v>
      </c>
      <c r="AG38" s="1" t="s">
        <v>334</v>
      </c>
      <c r="AH38" s="1" t="s">
        <v>335</v>
      </c>
      <c r="AI38" s="1" t="s">
        <v>124</v>
      </c>
      <c r="AJ38" s="5">
        <v>1</v>
      </c>
      <c r="AK38" s="6">
        <v>0.5</v>
      </c>
      <c r="AL38" s="6">
        <v>0.5</v>
      </c>
      <c r="AM38" s="6">
        <v>0.5</v>
      </c>
      <c r="AN38" s="1" t="s">
        <v>60</v>
      </c>
      <c r="AO38" s="6">
        <v>17.32</v>
      </c>
      <c r="AP38" s="1" t="s">
        <v>55</v>
      </c>
      <c r="AQ38" s="1" t="s">
        <v>55</v>
      </c>
      <c r="AR38" s="1" t="s">
        <v>55</v>
      </c>
      <c r="AS38" s="1" t="s">
        <v>55</v>
      </c>
      <c r="AT38" s="1" t="s">
        <v>55</v>
      </c>
      <c r="AU38" s="1" t="s">
        <v>108</v>
      </c>
      <c r="AV38" s="1" t="s">
        <v>105</v>
      </c>
      <c r="AW38" s="1" t="s">
        <v>106</v>
      </c>
      <c r="AX38" s="1" t="s">
        <v>53</v>
      </c>
      <c r="AY38" s="1" t="s">
        <v>56</v>
      </c>
      <c r="AZ38" s="1" t="s">
        <v>332</v>
      </c>
      <c r="BA38" s="1" t="s">
        <v>53</v>
      </c>
      <c r="BB38" s="1" t="s">
        <v>336</v>
      </c>
      <c r="BC38" s="1" t="s">
        <v>155</v>
      </c>
      <c r="BD38" s="1" t="s">
        <v>156</v>
      </c>
      <c r="BE38" s="1" t="s">
        <v>86</v>
      </c>
      <c r="BF38" s="1" t="s">
        <v>57</v>
      </c>
      <c r="BG38" s="1" t="s">
        <v>58</v>
      </c>
      <c r="BH38" s="1" t="s">
        <v>53</v>
      </c>
      <c r="BI38" s="1" t="s">
        <v>111</v>
      </c>
    </row>
    <row r="39" spans="2:61" x14ac:dyDescent="0.3">
      <c r="B39" s="7">
        <f t="shared" si="21"/>
        <v>35</v>
      </c>
      <c r="C39" s="7" t="str">
        <f t="shared" si="42"/>
        <v>FRA</v>
      </c>
      <c r="D39" s="7" t="str">
        <f t="shared" si="43"/>
        <v>2025-09-14</v>
      </c>
      <c r="E39" s="7" t="str">
        <f t="shared" si="44"/>
        <v>99431947812</v>
      </c>
      <c r="F39" s="7" t="str">
        <f t="shared" si="45"/>
        <v>6094318722275</v>
      </c>
      <c r="G39" s="7" t="str">
        <f t="shared" si="46"/>
        <v>김배수</v>
      </c>
      <c r="H39" s="98" t="str">
        <f t="shared" si="47"/>
        <v>일반(목록배제,Normal-Manifest Exception)</v>
      </c>
      <c r="I39" s="100">
        <f t="shared" si="48"/>
        <v>21.92</v>
      </c>
      <c r="J39" s="7" t="str">
        <f t="shared" si="49"/>
        <v>JIMCARRY_DE</v>
      </c>
      <c r="K39" s="7">
        <f t="shared" si="50"/>
        <v>1</v>
      </c>
      <c r="L39" s="17">
        <f t="shared" si="51"/>
        <v>1</v>
      </c>
      <c r="M39" s="17">
        <f t="shared" si="52"/>
        <v>1.4</v>
      </c>
      <c r="N39" s="17">
        <f t="shared" si="53"/>
        <v>1.4</v>
      </c>
      <c r="O39" s="17">
        <f t="shared" si="54"/>
        <v>1.5</v>
      </c>
      <c r="P39" s="7" t="str">
        <f t="shared" si="55"/>
        <v>GE728205</v>
      </c>
      <c r="Q39" s="99">
        <f t="shared" si="56"/>
        <v>11920</v>
      </c>
      <c r="R39" s="9">
        <f>VLOOKUP(H39,MAPPING!$B$3:$D$12,3,0)</f>
        <v>1500</v>
      </c>
      <c r="S39" s="19">
        <f t="shared" si="57"/>
        <v>0</v>
      </c>
      <c r="T39" s="9">
        <v>0</v>
      </c>
      <c r="U39" s="9">
        <f>(IF(VLOOKUP(VLOOKUP(AO39,MAPPING!$B$14:$D$19,2,1),MAPPING!$C$14:$E$19,2,0)=7000,0,VLOOKUP(VLOOKUP(AO39,MAPPING!$B$14:$D$19,2,1),MAPPING!$C$14:$E$19,2,0)))</f>
        <v>0</v>
      </c>
      <c r="V39" s="9">
        <f>(K39*VLOOKUP(N39/K39,MAPPING!$B$21:$C$28,2,10))</f>
        <v>0</v>
      </c>
      <c r="W39" s="9">
        <f t="shared" si="58"/>
        <v>0</v>
      </c>
      <c r="X39" s="9">
        <f t="shared" si="59"/>
        <v>0</v>
      </c>
      <c r="Y39" s="9">
        <f t="shared" si="60"/>
        <v>0</v>
      </c>
      <c r="Z39" s="9">
        <f t="shared" si="61"/>
        <v>13420</v>
      </c>
      <c r="AB39" s="104" t="s">
        <v>324</v>
      </c>
      <c r="AC39" s="104" t="s">
        <v>85</v>
      </c>
      <c r="AD39" s="104" t="s">
        <v>325</v>
      </c>
      <c r="AE39" s="104" t="s">
        <v>337</v>
      </c>
      <c r="AF39" s="1" t="s">
        <v>338</v>
      </c>
      <c r="AG39" s="1" t="s">
        <v>339</v>
      </c>
      <c r="AH39" s="1" t="s">
        <v>164</v>
      </c>
      <c r="AI39" s="1" t="s">
        <v>53</v>
      </c>
      <c r="AJ39" s="5">
        <v>1</v>
      </c>
      <c r="AK39" s="6">
        <v>1</v>
      </c>
      <c r="AL39" s="6">
        <v>1.4</v>
      </c>
      <c r="AM39" s="6">
        <v>1.4</v>
      </c>
      <c r="AN39" s="1" t="s">
        <v>60</v>
      </c>
      <c r="AO39" s="6">
        <v>21.92</v>
      </c>
      <c r="AP39" s="1" t="s">
        <v>55</v>
      </c>
      <c r="AQ39" s="1" t="s">
        <v>55</v>
      </c>
      <c r="AR39" s="1" t="s">
        <v>55</v>
      </c>
      <c r="AS39" s="1" t="s">
        <v>55</v>
      </c>
      <c r="AT39" s="1" t="s">
        <v>55</v>
      </c>
      <c r="AU39" s="1" t="s">
        <v>108</v>
      </c>
      <c r="AV39" s="1" t="s">
        <v>105</v>
      </c>
      <c r="AW39" s="1" t="s">
        <v>106</v>
      </c>
      <c r="AX39" s="1" t="s">
        <v>53</v>
      </c>
      <c r="AY39" s="1" t="s">
        <v>56</v>
      </c>
      <c r="AZ39" s="1" t="s">
        <v>337</v>
      </c>
      <c r="BA39" s="1" t="s">
        <v>53</v>
      </c>
      <c r="BB39" s="1" t="s">
        <v>340</v>
      </c>
      <c r="BC39" s="1" t="s">
        <v>155</v>
      </c>
      <c r="BD39" s="1" t="s">
        <v>156</v>
      </c>
      <c r="BE39" s="1" t="s">
        <v>86</v>
      </c>
      <c r="BF39" s="1" t="s">
        <v>57</v>
      </c>
      <c r="BG39" s="1" t="s">
        <v>58</v>
      </c>
      <c r="BH39" s="1" t="s">
        <v>53</v>
      </c>
      <c r="BI39" s="1" t="s">
        <v>111</v>
      </c>
    </row>
    <row r="40" spans="2:61" x14ac:dyDescent="0.3">
      <c r="B40" s="7">
        <f t="shared" si="21"/>
        <v>36</v>
      </c>
      <c r="C40" s="7" t="str">
        <f t="shared" si="42"/>
        <v>FRA</v>
      </c>
      <c r="D40" s="7" t="str">
        <f t="shared" si="43"/>
        <v>2025-09-14</v>
      </c>
      <c r="E40" s="7" t="str">
        <f t="shared" si="44"/>
        <v>99431947812</v>
      </c>
      <c r="F40" s="7" t="str">
        <f t="shared" si="45"/>
        <v>6094318722274</v>
      </c>
      <c r="G40" s="7" t="str">
        <f t="shared" si="46"/>
        <v>남민경</v>
      </c>
      <c r="H40" s="98" t="str">
        <f t="shared" si="47"/>
        <v>간이(Simple)</v>
      </c>
      <c r="I40" s="100">
        <f t="shared" si="48"/>
        <v>151.63</v>
      </c>
      <c r="J40" s="7" t="str">
        <f t="shared" si="49"/>
        <v>JIMCARRY_DE</v>
      </c>
      <c r="K40" s="7">
        <f t="shared" si="50"/>
        <v>1</v>
      </c>
      <c r="L40" s="17">
        <f t="shared" si="51"/>
        <v>1.5</v>
      </c>
      <c r="M40" s="17">
        <f t="shared" si="52"/>
        <v>2.7</v>
      </c>
      <c r="N40" s="17">
        <f t="shared" si="53"/>
        <v>2.7</v>
      </c>
      <c r="O40" s="17">
        <f t="shared" si="54"/>
        <v>3</v>
      </c>
      <c r="P40" s="7" t="str">
        <f t="shared" si="55"/>
        <v>GE728167</v>
      </c>
      <c r="Q40" s="99">
        <f t="shared" si="56"/>
        <v>19540</v>
      </c>
      <c r="R40" s="9">
        <f>VLOOKUP(H40,MAPPING!$B$3:$D$12,3,0)</f>
        <v>1500</v>
      </c>
      <c r="S40" s="19">
        <f t="shared" si="57"/>
        <v>0</v>
      </c>
      <c r="T40" s="9">
        <v>0</v>
      </c>
      <c r="U40" s="9">
        <f>(IF(VLOOKUP(VLOOKUP(AO40,MAPPING!$B$14:$D$19,2,1),MAPPING!$C$14:$E$19,2,0)=7000,0,VLOOKUP(VLOOKUP(AO40,MAPPING!$B$14:$D$19,2,1),MAPPING!$C$14:$E$19,2,0)))</f>
        <v>0</v>
      </c>
      <c r="V40" s="9">
        <f>(K40*VLOOKUP(N40/K40,MAPPING!$B$21:$C$28,2,10))</f>
        <v>500</v>
      </c>
      <c r="W40" s="9">
        <f t="shared" si="58"/>
        <v>0</v>
      </c>
      <c r="X40" s="9">
        <f t="shared" si="59"/>
        <v>0</v>
      </c>
      <c r="Y40" s="9">
        <f t="shared" si="60"/>
        <v>0</v>
      </c>
      <c r="Z40" s="9">
        <f t="shared" si="61"/>
        <v>21540</v>
      </c>
      <c r="AB40" s="104" t="s">
        <v>324</v>
      </c>
      <c r="AC40" s="104" t="s">
        <v>85</v>
      </c>
      <c r="AD40" s="104" t="s">
        <v>325</v>
      </c>
      <c r="AE40" s="104" t="s">
        <v>341</v>
      </c>
      <c r="AF40" s="1" t="s">
        <v>342</v>
      </c>
      <c r="AG40" s="1" t="s">
        <v>343</v>
      </c>
      <c r="AH40" s="1" t="s">
        <v>344</v>
      </c>
      <c r="AI40" s="1" t="s">
        <v>53</v>
      </c>
      <c r="AJ40" s="5">
        <v>1</v>
      </c>
      <c r="AK40" s="6">
        <v>1.5</v>
      </c>
      <c r="AL40" s="6">
        <v>2.7</v>
      </c>
      <c r="AM40" s="6">
        <v>2.7</v>
      </c>
      <c r="AN40" s="1" t="s">
        <v>59</v>
      </c>
      <c r="AO40" s="6">
        <v>151.63</v>
      </c>
      <c r="AP40" s="1" t="s">
        <v>55</v>
      </c>
      <c r="AQ40" s="1" t="s">
        <v>55</v>
      </c>
      <c r="AR40" s="1" t="s">
        <v>55</v>
      </c>
      <c r="AS40" s="1" t="s">
        <v>55</v>
      </c>
      <c r="AT40" s="1" t="s">
        <v>55</v>
      </c>
      <c r="AU40" s="1" t="s">
        <v>108</v>
      </c>
      <c r="AV40" s="1" t="s">
        <v>105</v>
      </c>
      <c r="AW40" s="1" t="s">
        <v>345</v>
      </c>
      <c r="AX40" s="1" t="s">
        <v>53</v>
      </c>
      <c r="AY40" s="1" t="s">
        <v>56</v>
      </c>
      <c r="AZ40" s="1" t="s">
        <v>341</v>
      </c>
      <c r="BA40" s="1" t="s">
        <v>53</v>
      </c>
      <c r="BB40" s="1" t="s">
        <v>346</v>
      </c>
      <c r="BC40" s="1" t="s">
        <v>155</v>
      </c>
      <c r="BD40" s="1" t="s">
        <v>156</v>
      </c>
      <c r="BE40" s="1" t="s">
        <v>86</v>
      </c>
      <c r="BF40" s="1" t="s">
        <v>57</v>
      </c>
      <c r="BG40" s="1" t="s">
        <v>58</v>
      </c>
      <c r="BH40" s="1" t="s">
        <v>53</v>
      </c>
      <c r="BI40" s="1" t="s">
        <v>111</v>
      </c>
    </row>
    <row r="41" spans="2:61" x14ac:dyDescent="0.3">
      <c r="B41" s="7">
        <f t="shared" si="21"/>
        <v>37</v>
      </c>
      <c r="C41" s="7" t="str">
        <f t="shared" si="42"/>
        <v>FRA</v>
      </c>
      <c r="D41" s="7" t="str">
        <f t="shared" si="43"/>
        <v>2025-09-14</v>
      </c>
      <c r="E41" s="7" t="str">
        <f t="shared" si="44"/>
        <v>99431947812</v>
      </c>
      <c r="F41" s="7" t="str">
        <f t="shared" si="45"/>
        <v>6094318722272</v>
      </c>
      <c r="G41" s="7" t="str">
        <f t="shared" si="46"/>
        <v>이홍규</v>
      </c>
      <c r="H41" s="98" t="str">
        <f t="shared" si="47"/>
        <v>목록(Manifest)</v>
      </c>
      <c r="I41" s="100">
        <f t="shared" si="48"/>
        <v>66.48</v>
      </c>
      <c r="J41" s="7" t="str">
        <f t="shared" si="49"/>
        <v>JIMCARRY_DE</v>
      </c>
      <c r="K41" s="7">
        <f t="shared" si="50"/>
        <v>1</v>
      </c>
      <c r="L41" s="17">
        <f t="shared" si="51"/>
        <v>1</v>
      </c>
      <c r="M41" s="17">
        <f t="shared" si="52"/>
        <v>1.3</v>
      </c>
      <c r="N41" s="17">
        <f t="shared" si="53"/>
        <v>1.3</v>
      </c>
      <c r="O41" s="17">
        <f t="shared" si="54"/>
        <v>1.5</v>
      </c>
      <c r="P41" s="7" t="str">
        <f t="shared" si="55"/>
        <v>GE727991</v>
      </c>
      <c r="Q41" s="99">
        <f t="shared" si="56"/>
        <v>11920</v>
      </c>
      <c r="R41" s="9">
        <f>VLOOKUP(H41,MAPPING!$B$3:$D$12,3,0)</f>
        <v>0</v>
      </c>
      <c r="S41" s="19">
        <f t="shared" si="57"/>
        <v>0</v>
      </c>
      <c r="T41" s="9">
        <v>0</v>
      </c>
      <c r="U41" s="9">
        <f>(IF(VLOOKUP(VLOOKUP(AO41,MAPPING!$B$14:$D$19,2,1),MAPPING!$C$14:$E$19,2,0)=7000,0,VLOOKUP(VLOOKUP(AO41,MAPPING!$B$14:$D$19,2,1),MAPPING!$C$14:$E$19,2,0)))</f>
        <v>0</v>
      </c>
      <c r="V41" s="9">
        <f>(K41*VLOOKUP(N41/K41,MAPPING!$B$21:$C$28,2,10))</f>
        <v>0</v>
      </c>
      <c r="W41" s="9">
        <f t="shared" si="58"/>
        <v>0</v>
      </c>
      <c r="X41" s="9">
        <f t="shared" si="59"/>
        <v>0</v>
      </c>
      <c r="Y41" s="9">
        <f t="shared" si="60"/>
        <v>0</v>
      </c>
      <c r="Z41" s="9">
        <f t="shared" si="61"/>
        <v>11920</v>
      </c>
      <c r="AB41" s="104" t="s">
        <v>324</v>
      </c>
      <c r="AC41" s="104" t="s">
        <v>85</v>
      </c>
      <c r="AD41" s="104" t="s">
        <v>325</v>
      </c>
      <c r="AE41" s="104" t="s">
        <v>347</v>
      </c>
      <c r="AF41" s="1" t="s">
        <v>137</v>
      </c>
      <c r="AG41" s="1" t="s">
        <v>138</v>
      </c>
      <c r="AH41" s="1" t="s">
        <v>139</v>
      </c>
      <c r="AI41" s="1" t="s">
        <v>53</v>
      </c>
      <c r="AJ41" s="5">
        <v>1</v>
      </c>
      <c r="AK41" s="6">
        <v>1</v>
      </c>
      <c r="AL41" s="6">
        <v>1.3</v>
      </c>
      <c r="AM41" s="6">
        <v>1.3</v>
      </c>
      <c r="AN41" s="1" t="s">
        <v>54</v>
      </c>
      <c r="AO41" s="6">
        <v>66.48</v>
      </c>
      <c r="AP41" s="1" t="s">
        <v>55</v>
      </c>
      <c r="AQ41" s="1" t="s">
        <v>55</v>
      </c>
      <c r="AR41" s="1" t="s">
        <v>55</v>
      </c>
      <c r="AS41" s="1" t="s">
        <v>55</v>
      </c>
      <c r="AT41" s="1" t="s">
        <v>55</v>
      </c>
      <c r="AU41" s="1" t="s">
        <v>108</v>
      </c>
      <c r="AV41" s="1" t="s">
        <v>105</v>
      </c>
      <c r="AW41" s="1" t="s">
        <v>348</v>
      </c>
      <c r="AX41" s="1" t="s">
        <v>53</v>
      </c>
      <c r="AY41" s="1" t="s">
        <v>56</v>
      </c>
      <c r="AZ41" s="1" t="s">
        <v>347</v>
      </c>
      <c r="BA41" s="1" t="s">
        <v>53</v>
      </c>
      <c r="BB41" s="1" t="s">
        <v>349</v>
      </c>
      <c r="BC41" s="1" t="s">
        <v>155</v>
      </c>
      <c r="BD41" s="1" t="s">
        <v>156</v>
      </c>
      <c r="BE41" s="1" t="s">
        <v>86</v>
      </c>
      <c r="BF41" s="1" t="s">
        <v>57</v>
      </c>
      <c r="BG41" s="1" t="s">
        <v>58</v>
      </c>
      <c r="BH41" s="1" t="s">
        <v>53</v>
      </c>
      <c r="BI41" s="1" t="s">
        <v>111</v>
      </c>
    </row>
    <row r="42" spans="2:61" x14ac:dyDescent="0.3">
      <c r="B42" s="7">
        <f t="shared" si="21"/>
        <v>38</v>
      </c>
      <c r="C42" s="7" t="str">
        <f t="shared" si="42"/>
        <v>FRA</v>
      </c>
      <c r="D42" s="7" t="str">
        <f t="shared" si="43"/>
        <v>2025-09-14</v>
      </c>
      <c r="E42" s="7" t="str">
        <f t="shared" si="44"/>
        <v>99431947812</v>
      </c>
      <c r="F42" s="7" t="str">
        <f t="shared" si="45"/>
        <v>PDE250056737</v>
      </c>
      <c r="G42" s="7" t="str">
        <f t="shared" si="46"/>
        <v>최우제</v>
      </c>
      <c r="H42" s="98" t="str">
        <f t="shared" si="47"/>
        <v>목록(Manifest)</v>
      </c>
      <c r="I42" s="100">
        <f t="shared" si="48"/>
        <v>84.25</v>
      </c>
      <c r="J42" s="7" t="str">
        <f t="shared" si="49"/>
        <v>JIMCARRY_DE2</v>
      </c>
      <c r="K42" s="7">
        <f t="shared" si="50"/>
        <v>1</v>
      </c>
      <c r="L42" s="17">
        <f t="shared" si="51"/>
        <v>0.5</v>
      </c>
      <c r="M42" s="17">
        <f t="shared" si="52"/>
        <v>0.5</v>
      </c>
      <c r="N42" s="17">
        <f t="shared" si="53"/>
        <v>0.5</v>
      </c>
      <c r="O42" s="17">
        <f t="shared" si="54"/>
        <v>0.5</v>
      </c>
      <c r="P42" s="7" t="str">
        <f t="shared" si="55"/>
        <v>1835473-GEOPASS</v>
      </c>
      <c r="Q42" s="99">
        <f t="shared" si="56"/>
        <v>6840</v>
      </c>
      <c r="R42" s="9">
        <f>VLOOKUP(H42,MAPPING!$B$3:$D$12,3,0)</f>
        <v>0</v>
      </c>
      <c r="S42" s="19">
        <f t="shared" si="57"/>
        <v>0</v>
      </c>
      <c r="T42" s="9">
        <v>0</v>
      </c>
      <c r="U42" s="9">
        <f>(IF(VLOOKUP(VLOOKUP(AO42,MAPPING!$B$14:$D$19,2,1),MAPPING!$C$14:$E$19,2,0)=7000,0,VLOOKUP(VLOOKUP(AO42,MAPPING!$B$14:$D$19,2,1),MAPPING!$C$14:$E$19,2,0)))</f>
        <v>0</v>
      </c>
      <c r="V42" s="9">
        <f>(K42*VLOOKUP(N42/K42,MAPPING!$B$21:$C$28,2,10))</f>
        <v>0</v>
      </c>
      <c r="W42" s="9">
        <f t="shared" si="58"/>
        <v>0</v>
      </c>
      <c r="X42" s="9">
        <f t="shared" si="59"/>
        <v>0</v>
      </c>
      <c r="Y42" s="9">
        <f t="shared" si="60"/>
        <v>0</v>
      </c>
      <c r="Z42" s="9">
        <f t="shared" si="61"/>
        <v>6840</v>
      </c>
      <c r="AB42" s="104" t="s">
        <v>324</v>
      </c>
      <c r="AC42" s="104" t="s">
        <v>85</v>
      </c>
      <c r="AD42" s="104" t="s">
        <v>325</v>
      </c>
      <c r="AE42" s="104" t="s">
        <v>350</v>
      </c>
      <c r="AF42" s="1" t="s">
        <v>351</v>
      </c>
      <c r="AG42" s="1" t="s">
        <v>352</v>
      </c>
      <c r="AH42" s="1" t="s">
        <v>353</v>
      </c>
      <c r="AI42" s="1" t="s">
        <v>53</v>
      </c>
      <c r="AJ42" s="5">
        <v>1</v>
      </c>
      <c r="AK42" s="6">
        <v>0.5</v>
      </c>
      <c r="AL42" s="6">
        <v>0.5</v>
      </c>
      <c r="AM42" s="6">
        <v>0.5</v>
      </c>
      <c r="AN42" s="1" t="s">
        <v>54</v>
      </c>
      <c r="AO42" s="6">
        <v>84.25</v>
      </c>
      <c r="AP42" s="1" t="s">
        <v>55</v>
      </c>
      <c r="AQ42" s="1" t="s">
        <v>55</v>
      </c>
      <c r="AR42" s="1" t="s">
        <v>55</v>
      </c>
      <c r="AS42" s="1" t="s">
        <v>55</v>
      </c>
      <c r="AT42" s="1" t="s">
        <v>55</v>
      </c>
      <c r="AU42" s="1" t="s">
        <v>107</v>
      </c>
      <c r="AV42" s="1" t="s">
        <v>103</v>
      </c>
      <c r="AW42" s="1" t="s">
        <v>104</v>
      </c>
      <c r="AX42" s="1" t="s">
        <v>53</v>
      </c>
      <c r="AY42" s="1" t="s">
        <v>56</v>
      </c>
      <c r="AZ42" s="1" t="s">
        <v>354</v>
      </c>
      <c r="BA42" s="1" t="s">
        <v>355</v>
      </c>
      <c r="BB42" s="1" t="s">
        <v>355</v>
      </c>
      <c r="BC42" s="1" t="s">
        <v>155</v>
      </c>
      <c r="BD42" s="1" t="s">
        <v>156</v>
      </c>
      <c r="BE42" s="1" t="s">
        <v>86</v>
      </c>
      <c r="BF42" s="1" t="s">
        <v>57</v>
      </c>
      <c r="BG42" s="1" t="s">
        <v>58</v>
      </c>
      <c r="BH42" s="1" t="s">
        <v>53</v>
      </c>
      <c r="BI42" s="1" t="s">
        <v>111</v>
      </c>
    </row>
    <row r="43" spans="2:61" x14ac:dyDescent="0.3">
      <c r="B43" s="7">
        <f t="shared" si="21"/>
        <v>39</v>
      </c>
      <c r="C43" s="7" t="str">
        <f t="shared" si="42"/>
        <v>FRA</v>
      </c>
      <c r="D43" s="7" t="str">
        <f t="shared" si="43"/>
        <v>2025-09-14</v>
      </c>
      <c r="E43" s="7" t="str">
        <f t="shared" si="44"/>
        <v>99431947812</v>
      </c>
      <c r="F43" s="7" t="str">
        <f t="shared" si="45"/>
        <v>6094318722269</v>
      </c>
      <c r="G43" s="7" t="str">
        <f t="shared" si="46"/>
        <v>정미령</v>
      </c>
      <c r="H43" s="98" t="str">
        <f t="shared" si="47"/>
        <v>목록(Manifest)</v>
      </c>
      <c r="I43" s="100">
        <f t="shared" si="48"/>
        <v>14.22</v>
      </c>
      <c r="J43" s="7" t="str">
        <f t="shared" si="49"/>
        <v>JIMCARRY_DE</v>
      </c>
      <c r="K43" s="7">
        <f t="shared" si="50"/>
        <v>1</v>
      </c>
      <c r="L43" s="17">
        <f t="shared" si="51"/>
        <v>1</v>
      </c>
      <c r="M43" s="17">
        <f t="shared" si="52"/>
        <v>1.4</v>
      </c>
      <c r="N43" s="17">
        <f t="shared" si="53"/>
        <v>1.4</v>
      </c>
      <c r="O43" s="17">
        <f t="shared" si="54"/>
        <v>1.5</v>
      </c>
      <c r="P43" s="7" t="str">
        <f t="shared" si="55"/>
        <v>GE727412</v>
      </c>
      <c r="Q43" s="99">
        <f t="shared" si="56"/>
        <v>11920</v>
      </c>
      <c r="R43" s="9">
        <f>VLOOKUP(H43,MAPPING!$B$3:$D$12,3,0)</f>
        <v>0</v>
      </c>
      <c r="S43" s="19">
        <f t="shared" si="57"/>
        <v>0</v>
      </c>
      <c r="T43" s="9">
        <v>0</v>
      </c>
      <c r="U43" s="9">
        <f>(IF(VLOOKUP(VLOOKUP(AO43,MAPPING!$B$14:$D$19,2,1),MAPPING!$C$14:$E$19,2,0)=7000,0,VLOOKUP(VLOOKUP(AO43,MAPPING!$B$14:$D$19,2,1),MAPPING!$C$14:$E$19,2,0)))</f>
        <v>0</v>
      </c>
      <c r="V43" s="9">
        <f>(K43*VLOOKUP(N43/K43,MAPPING!$B$21:$C$28,2,10))</f>
        <v>0</v>
      </c>
      <c r="W43" s="9">
        <f t="shared" si="58"/>
        <v>0</v>
      </c>
      <c r="X43" s="9">
        <f t="shared" si="59"/>
        <v>0</v>
      </c>
      <c r="Y43" s="9">
        <f t="shared" si="60"/>
        <v>0</v>
      </c>
      <c r="Z43" s="9">
        <f t="shared" si="61"/>
        <v>11920</v>
      </c>
      <c r="AB43" s="104" t="s">
        <v>324</v>
      </c>
      <c r="AC43" s="104" t="s">
        <v>85</v>
      </c>
      <c r="AD43" s="104" t="s">
        <v>325</v>
      </c>
      <c r="AE43" s="104" t="s">
        <v>356</v>
      </c>
      <c r="AF43" s="1" t="s">
        <v>357</v>
      </c>
      <c r="AG43" s="1" t="s">
        <v>358</v>
      </c>
      <c r="AH43" s="1" t="s">
        <v>139</v>
      </c>
      <c r="AI43" s="1" t="s">
        <v>53</v>
      </c>
      <c r="AJ43" s="5">
        <v>1</v>
      </c>
      <c r="AK43" s="6">
        <v>1</v>
      </c>
      <c r="AL43" s="6">
        <v>1.4</v>
      </c>
      <c r="AM43" s="6">
        <v>1.4</v>
      </c>
      <c r="AN43" s="1" t="s">
        <v>54</v>
      </c>
      <c r="AO43" s="6">
        <v>14.22</v>
      </c>
      <c r="AP43" s="1" t="s">
        <v>55</v>
      </c>
      <c r="AQ43" s="1" t="s">
        <v>55</v>
      </c>
      <c r="AR43" s="1" t="s">
        <v>55</v>
      </c>
      <c r="AS43" s="1" t="s">
        <v>55</v>
      </c>
      <c r="AT43" s="1" t="s">
        <v>55</v>
      </c>
      <c r="AU43" s="1" t="s">
        <v>108</v>
      </c>
      <c r="AV43" s="1" t="s">
        <v>105</v>
      </c>
      <c r="AW43" s="1" t="s">
        <v>106</v>
      </c>
      <c r="AX43" s="1" t="s">
        <v>53</v>
      </c>
      <c r="AY43" s="1" t="s">
        <v>56</v>
      </c>
      <c r="AZ43" s="1" t="s">
        <v>356</v>
      </c>
      <c r="BA43" s="1" t="s">
        <v>53</v>
      </c>
      <c r="BB43" s="1" t="s">
        <v>359</v>
      </c>
      <c r="BC43" s="1" t="s">
        <v>155</v>
      </c>
      <c r="BD43" s="1" t="s">
        <v>156</v>
      </c>
      <c r="BE43" s="1" t="s">
        <v>86</v>
      </c>
      <c r="BF43" s="1" t="s">
        <v>57</v>
      </c>
      <c r="BG43" s="1" t="s">
        <v>58</v>
      </c>
      <c r="BH43" s="1" t="s">
        <v>53</v>
      </c>
      <c r="BI43" s="1" t="s">
        <v>111</v>
      </c>
    </row>
    <row r="44" spans="2:61" x14ac:dyDescent="0.3">
      <c r="B44" s="7">
        <f t="shared" si="21"/>
        <v>40</v>
      </c>
      <c r="C44" s="7" t="str">
        <f t="shared" si="42"/>
        <v>FRA</v>
      </c>
      <c r="D44" s="7" t="str">
        <f t="shared" si="43"/>
        <v>2025-09-14</v>
      </c>
      <c r="E44" s="7" t="str">
        <f t="shared" si="44"/>
        <v>99431947812</v>
      </c>
      <c r="F44" s="7" t="str">
        <f t="shared" si="45"/>
        <v>6094318722267</v>
      </c>
      <c r="G44" s="7" t="str">
        <f t="shared" si="46"/>
        <v>송남미</v>
      </c>
      <c r="H44" s="98" t="str">
        <f t="shared" si="47"/>
        <v>목록(Manifest)</v>
      </c>
      <c r="I44" s="100">
        <f t="shared" si="48"/>
        <v>46.35</v>
      </c>
      <c r="J44" s="7" t="str">
        <f t="shared" si="49"/>
        <v>JIMCARRY_DE</v>
      </c>
      <c r="K44" s="7">
        <f t="shared" si="50"/>
        <v>1</v>
      </c>
      <c r="L44" s="17">
        <f t="shared" si="51"/>
        <v>1</v>
      </c>
      <c r="M44" s="17">
        <f t="shared" si="52"/>
        <v>0.9</v>
      </c>
      <c r="N44" s="17">
        <f t="shared" si="53"/>
        <v>1</v>
      </c>
      <c r="O44" s="17">
        <f t="shared" si="54"/>
        <v>1</v>
      </c>
      <c r="P44" s="7" t="str">
        <f t="shared" si="55"/>
        <v>GE726427</v>
      </c>
      <c r="Q44" s="99">
        <f t="shared" si="56"/>
        <v>9380</v>
      </c>
      <c r="R44" s="9">
        <f>VLOOKUP(H44,MAPPING!$B$3:$D$12,3,0)</f>
        <v>0</v>
      </c>
      <c r="S44" s="19">
        <f t="shared" si="57"/>
        <v>0</v>
      </c>
      <c r="T44" s="9">
        <v>0</v>
      </c>
      <c r="U44" s="9">
        <f>(IF(VLOOKUP(VLOOKUP(AO44,MAPPING!$B$14:$D$19,2,1),MAPPING!$C$14:$E$19,2,0)=7000,0,VLOOKUP(VLOOKUP(AO44,MAPPING!$B$14:$D$19,2,1),MAPPING!$C$14:$E$19,2,0)))</f>
        <v>0</v>
      </c>
      <c r="V44" s="9">
        <f>(K44*VLOOKUP(N44/K44,MAPPING!$B$21:$C$28,2,10))</f>
        <v>0</v>
      </c>
      <c r="W44" s="9">
        <f t="shared" si="58"/>
        <v>0</v>
      </c>
      <c r="X44" s="9">
        <f t="shared" si="59"/>
        <v>0</v>
      </c>
      <c r="Y44" s="9">
        <f t="shared" si="60"/>
        <v>0</v>
      </c>
      <c r="Z44" s="9">
        <f t="shared" si="61"/>
        <v>9380</v>
      </c>
      <c r="AB44" s="104" t="s">
        <v>324</v>
      </c>
      <c r="AC44" s="104" t="s">
        <v>85</v>
      </c>
      <c r="AD44" s="104" t="s">
        <v>325</v>
      </c>
      <c r="AE44" s="104" t="s">
        <v>360</v>
      </c>
      <c r="AF44" s="1" t="s">
        <v>361</v>
      </c>
      <c r="AG44" s="1" t="s">
        <v>362</v>
      </c>
      <c r="AH44" s="1" t="s">
        <v>363</v>
      </c>
      <c r="AI44" s="1" t="s">
        <v>53</v>
      </c>
      <c r="AJ44" s="5">
        <v>1</v>
      </c>
      <c r="AK44" s="6">
        <v>1</v>
      </c>
      <c r="AL44" s="6">
        <v>0.9</v>
      </c>
      <c r="AM44" s="6">
        <v>1</v>
      </c>
      <c r="AN44" s="1" t="s">
        <v>54</v>
      </c>
      <c r="AO44" s="6">
        <v>46.35</v>
      </c>
      <c r="AP44" s="1" t="s">
        <v>55</v>
      </c>
      <c r="AQ44" s="1" t="s">
        <v>55</v>
      </c>
      <c r="AR44" s="1" t="s">
        <v>55</v>
      </c>
      <c r="AS44" s="1" t="s">
        <v>55</v>
      </c>
      <c r="AT44" s="1" t="s">
        <v>55</v>
      </c>
      <c r="AU44" s="1" t="s">
        <v>108</v>
      </c>
      <c r="AV44" s="1" t="s">
        <v>105</v>
      </c>
      <c r="AW44" s="1" t="s">
        <v>364</v>
      </c>
      <c r="AX44" s="1" t="s">
        <v>53</v>
      </c>
      <c r="AY44" s="1" t="s">
        <v>56</v>
      </c>
      <c r="AZ44" s="1" t="s">
        <v>360</v>
      </c>
      <c r="BA44" s="1" t="s">
        <v>53</v>
      </c>
      <c r="BB44" s="1" t="s">
        <v>365</v>
      </c>
      <c r="BC44" s="1" t="s">
        <v>155</v>
      </c>
      <c r="BD44" s="1" t="s">
        <v>156</v>
      </c>
      <c r="BE44" s="1" t="s">
        <v>86</v>
      </c>
      <c r="BF44" s="1" t="s">
        <v>57</v>
      </c>
      <c r="BG44" s="1" t="s">
        <v>58</v>
      </c>
      <c r="BH44" s="1" t="s">
        <v>53</v>
      </c>
      <c r="BI44" s="1" t="s">
        <v>111</v>
      </c>
    </row>
    <row r="45" spans="2:61" x14ac:dyDescent="0.3">
      <c r="B45" s="7">
        <f t="shared" si="21"/>
        <v>41</v>
      </c>
      <c r="C45" s="7" t="str">
        <f t="shared" si="42"/>
        <v>FRA</v>
      </c>
      <c r="D45" s="7" t="str">
        <f t="shared" si="43"/>
        <v>2025-09-14</v>
      </c>
      <c r="E45" s="7" t="str">
        <f t="shared" si="44"/>
        <v>99431947812</v>
      </c>
      <c r="F45" s="7" t="str">
        <f t="shared" si="45"/>
        <v>6094318722256</v>
      </c>
      <c r="G45" s="7" t="str">
        <f t="shared" si="46"/>
        <v>이주원</v>
      </c>
      <c r="H45" s="98" t="str">
        <f t="shared" si="47"/>
        <v>목록(Manifest)</v>
      </c>
      <c r="I45" s="100">
        <f t="shared" si="48"/>
        <v>81.650000000000006</v>
      </c>
      <c r="J45" s="7" t="str">
        <f t="shared" si="49"/>
        <v>JIMCARRY_DE</v>
      </c>
      <c r="K45" s="7">
        <f t="shared" si="50"/>
        <v>1</v>
      </c>
      <c r="L45" s="17">
        <f t="shared" si="51"/>
        <v>2</v>
      </c>
      <c r="M45" s="17">
        <f t="shared" si="52"/>
        <v>6.2</v>
      </c>
      <c r="N45" s="17">
        <f t="shared" si="53"/>
        <v>6.5</v>
      </c>
      <c r="O45" s="17">
        <f t="shared" si="54"/>
        <v>6.5</v>
      </c>
      <c r="P45" s="7" t="str">
        <f t="shared" si="55"/>
        <v>GE724778</v>
      </c>
      <c r="Q45" s="99">
        <f t="shared" si="56"/>
        <v>37320</v>
      </c>
      <c r="R45" s="9">
        <f>VLOOKUP(H45,MAPPING!$B$3:$D$12,3,0)</f>
        <v>0</v>
      </c>
      <c r="S45" s="19">
        <f t="shared" si="57"/>
        <v>0</v>
      </c>
      <c r="T45" s="9">
        <v>0</v>
      </c>
      <c r="U45" s="9">
        <f>(IF(VLOOKUP(VLOOKUP(AO45,MAPPING!$B$14:$D$19,2,1),MAPPING!$C$14:$E$19,2,0)=7000,0,VLOOKUP(VLOOKUP(AO45,MAPPING!$B$14:$D$19,2,1),MAPPING!$C$14:$E$19,2,0)))</f>
        <v>0</v>
      </c>
      <c r="V45" s="9">
        <f>(K45*VLOOKUP(N45/K45,MAPPING!$B$21:$C$28,2,10))</f>
        <v>1000</v>
      </c>
      <c r="W45" s="9">
        <f t="shared" si="58"/>
        <v>0</v>
      </c>
      <c r="X45" s="9">
        <f t="shared" si="59"/>
        <v>0</v>
      </c>
      <c r="Y45" s="9">
        <f t="shared" si="60"/>
        <v>200</v>
      </c>
      <c r="Z45" s="9">
        <f t="shared" si="61"/>
        <v>38520</v>
      </c>
      <c r="AB45" s="104" t="s">
        <v>324</v>
      </c>
      <c r="AC45" s="104" t="s">
        <v>85</v>
      </c>
      <c r="AD45" s="104" t="s">
        <v>325</v>
      </c>
      <c r="AE45" s="104" t="s">
        <v>366</v>
      </c>
      <c r="AF45" s="1" t="s">
        <v>367</v>
      </c>
      <c r="AG45" s="1" t="s">
        <v>368</v>
      </c>
      <c r="AH45" s="1" t="s">
        <v>369</v>
      </c>
      <c r="AI45" s="1" t="s">
        <v>53</v>
      </c>
      <c r="AJ45" s="5">
        <v>1</v>
      </c>
      <c r="AK45" s="6">
        <v>2</v>
      </c>
      <c r="AL45" s="6">
        <v>6.2</v>
      </c>
      <c r="AM45" s="6">
        <v>6.5</v>
      </c>
      <c r="AN45" s="1" t="s">
        <v>54</v>
      </c>
      <c r="AO45" s="6">
        <v>81.650000000000006</v>
      </c>
      <c r="AP45" s="1" t="s">
        <v>55</v>
      </c>
      <c r="AQ45" s="1" t="s">
        <v>55</v>
      </c>
      <c r="AR45" s="1" t="s">
        <v>55</v>
      </c>
      <c r="AS45" s="1" t="s">
        <v>55</v>
      </c>
      <c r="AT45" s="1" t="s">
        <v>55</v>
      </c>
      <c r="AU45" s="1" t="s">
        <v>108</v>
      </c>
      <c r="AV45" s="1" t="s">
        <v>105</v>
      </c>
      <c r="AW45" s="1" t="s">
        <v>370</v>
      </c>
      <c r="AX45" s="1" t="s">
        <v>53</v>
      </c>
      <c r="AY45" s="1" t="s">
        <v>56</v>
      </c>
      <c r="AZ45" s="1" t="s">
        <v>366</v>
      </c>
      <c r="BA45" s="1" t="s">
        <v>53</v>
      </c>
      <c r="BB45" s="1" t="s">
        <v>371</v>
      </c>
      <c r="BC45" s="1" t="s">
        <v>155</v>
      </c>
      <c r="BD45" s="1" t="s">
        <v>156</v>
      </c>
      <c r="BE45" s="1" t="s">
        <v>86</v>
      </c>
      <c r="BF45" s="1" t="s">
        <v>57</v>
      </c>
      <c r="BG45" s="1" t="s">
        <v>58</v>
      </c>
      <c r="BH45" s="1" t="s">
        <v>53</v>
      </c>
      <c r="BI45" s="1" t="s">
        <v>111</v>
      </c>
    </row>
    <row r="46" spans="2:61" x14ac:dyDescent="0.3">
      <c r="B46" s="7">
        <f t="shared" si="21"/>
        <v>42</v>
      </c>
      <c r="C46" s="7" t="str">
        <f t="shared" si="42"/>
        <v>FRA</v>
      </c>
      <c r="D46" s="7" t="str">
        <f t="shared" si="43"/>
        <v>2025-09-14</v>
      </c>
      <c r="E46" s="7" t="str">
        <f t="shared" si="44"/>
        <v>99431947812</v>
      </c>
      <c r="F46" s="7" t="str">
        <f t="shared" si="45"/>
        <v>PDE250056735</v>
      </c>
      <c r="G46" s="7" t="str">
        <f t="shared" si="46"/>
        <v>김회철</v>
      </c>
      <c r="H46" s="98" t="str">
        <f t="shared" si="47"/>
        <v>목록(Manifest)</v>
      </c>
      <c r="I46" s="100">
        <f t="shared" si="48"/>
        <v>47.02</v>
      </c>
      <c r="J46" s="7" t="str">
        <f t="shared" si="49"/>
        <v>JIMCARRY_DE2</v>
      </c>
      <c r="K46" s="7">
        <f t="shared" si="50"/>
        <v>1</v>
      </c>
      <c r="L46" s="17">
        <f t="shared" si="51"/>
        <v>0.5</v>
      </c>
      <c r="M46" s="17">
        <f t="shared" si="52"/>
        <v>0.5</v>
      </c>
      <c r="N46" s="17">
        <f t="shared" si="53"/>
        <v>0.5</v>
      </c>
      <c r="O46" s="17">
        <f t="shared" si="54"/>
        <v>0.5</v>
      </c>
      <c r="P46" s="7" t="str">
        <f t="shared" si="55"/>
        <v>1832772-GEOPASS</v>
      </c>
      <c r="Q46" s="99">
        <f t="shared" si="56"/>
        <v>6840</v>
      </c>
      <c r="R46" s="9">
        <f>VLOOKUP(H46,MAPPING!$B$3:$D$12,3,0)</f>
        <v>0</v>
      </c>
      <c r="S46" s="19">
        <f t="shared" si="57"/>
        <v>0</v>
      </c>
      <c r="T46" s="9">
        <v>0</v>
      </c>
      <c r="U46" s="9">
        <f>(IF(VLOOKUP(VLOOKUP(AO46,MAPPING!$B$14:$D$19,2,1),MAPPING!$C$14:$E$19,2,0)=7000,0,VLOOKUP(VLOOKUP(AO46,MAPPING!$B$14:$D$19,2,1),MAPPING!$C$14:$E$19,2,0)))</f>
        <v>0</v>
      </c>
      <c r="V46" s="9">
        <f>(K46*VLOOKUP(N46/K46,MAPPING!$B$21:$C$28,2,10))</f>
        <v>0</v>
      </c>
      <c r="W46" s="9">
        <f t="shared" si="58"/>
        <v>0</v>
      </c>
      <c r="X46" s="9">
        <f t="shared" si="59"/>
        <v>0</v>
      </c>
      <c r="Y46" s="9">
        <f t="shared" si="60"/>
        <v>0</v>
      </c>
      <c r="Z46" s="9">
        <f t="shared" si="61"/>
        <v>6840</v>
      </c>
      <c r="AB46" s="104" t="s">
        <v>324</v>
      </c>
      <c r="AC46" s="104" t="s">
        <v>85</v>
      </c>
      <c r="AD46" s="104" t="s">
        <v>325</v>
      </c>
      <c r="AE46" s="104" t="s">
        <v>372</v>
      </c>
      <c r="AF46" s="1" t="s">
        <v>373</v>
      </c>
      <c r="AG46" s="1" t="s">
        <v>374</v>
      </c>
      <c r="AH46" s="1" t="s">
        <v>375</v>
      </c>
      <c r="AI46" s="1" t="s">
        <v>53</v>
      </c>
      <c r="AJ46" s="5">
        <v>1</v>
      </c>
      <c r="AK46" s="6">
        <v>0.5</v>
      </c>
      <c r="AL46" s="6">
        <v>0.5</v>
      </c>
      <c r="AM46" s="6">
        <v>0.5</v>
      </c>
      <c r="AN46" s="1" t="s">
        <v>54</v>
      </c>
      <c r="AO46" s="6">
        <v>47.02</v>
      </c>
      <c r="AP46" s="1" t="s">
        <v>55</v>
      </c>
      <c r="AQ46" s="1" t="s">
        <v>55</v>
      </c>
      <c r="AR46" s="1" t="s">
        <v>55</v>
      </c>
      <c r="AS46" s="1" t="s">
        <v>55</v>
      </c>
      <c r="AT46" s="1" t="s">
        <v>55</v>
      </c>
      <c r="AU46" s="1" t="s">
        <v>107</v>
      </c>
      <c r="AV46" s="1" t="s">
        <v>103</v>
      </c>
      <c r="AW46" s="1" t="s">
        <v>104</v>
      </c>
      <c r="AX46" s="1" t="s">
        <v>53</v>
      </c>
      <c r="AY46" s="1" t="s">
        <v>56</v>
      </c>
      <c r="AZ46" s="1" t="s">
        <v>376</v>
      </c>
      <c r="BA46" s="1" t="s">
        <v>377</v>
      </c>
      <c r="BB46" s="1" t="s">
        <v>377</v>
      </c>
      <c r="BC46" s="1" t="s">
        <v>155</v>
      </c>
      <c r="BD46" s="1" t="s">
        <v>156</v>
      </c>
      <c r="BE46" s="1" t="s">
        <v>86</v>
      </c>
      <c r="BF46" s="1" t="s">
        <v>57</v>
      </c>
      <c r="BG46" s="1" t="s">
        <v>58</v>
      </c>
      <c r="BH46" s="1" t="s">
        <v>53</v>
      </c>
      <c r="BI46" s="1" t="s">
        <v>111</v>
      </c>
    </row>
    <row r="47" spans="2:61" x14ac:dyDescent="0.3">
      <c r="B47" s="7">
        <f t="shared" si="21"/>
        <v>43</v>
      </c>
      <c r="C47" s="7" t="str">
        <f t="shared" si="42"/>
        <v>FRA</v>
      </c>
      <c r="D47" s="7" t="str">
        <f t="shared" si="43"/>
        <v>2025-09-14</v>
      </c>
      <c r="E47" s="7" t="str">
        <f t="shared" si="44"/>
        <v>99431947812</v>
      </c>
      <c r="F47" s="7" t="str">
        <f t="shared" si="45"/>
        <v>PDE250056736</v>
      </c>
      <c r="G47" s="7" t="str">
        <f t="shared" si="46"/>
        <v>민준기</v>
      </c>
      <c r="H47" s="98" t="str">
        <f t="shared" si="47"/>
        <v>목록(Manifest)</v>
      </c>
      <c r="I47" s="100">
        <f t="shared" si="48"/>
        <v>32.31</v>
      </c>
      <c r="J47" s="7" t="str">
        <f t="shared" si="49"/>
        <v>JIMCARRY_DE2</v>
      </c>
      <c r="K47" s="7">
        <f t="shared" si="50"/>
        <v>1</v>
      </c>
      <c r="L47" s="17">
        <f t="shared" si="51"/>
        <v>0.5</v>
      </c>
      <c r="M47" s="17">
        <f t="shared" si="52"/>
        <v>0.5</v>
      </c>
      <c r="N47" s="17">
        <f t="shared" si="53"/>
        <v>0.5</v>
      </c>
      <c r="O47" s="17">
        <f t="shared" si="54"/>
        <v>0.5</v>
      </c>
      <c r="P47" s="7" t="str">
        <f t="shared" si="55"/>
        <v>1833961-GEOPASS</v>
      </c>
      <c r="Q47" s="99">
        <f t="shared" si="56"/>
        <v>6840</v>
      </c>
      <c r="R47" s="9">
        <f>VLOOKUP(H47,MAPPING!$B$3:$D$12,3,0)</f>
        <v>0</v>
      </c>
      <c r="S47" s="19">
        <f t="shared" si="57"/>
        <v>0</v>
      </c>
      <c r="T47" s="9">
        <v>0</v>
      </c>
      <c r="U47" s="9">
        <f>(IF(VLOOKUP(VLOOKUP(AO47,MAPPING!$B$14:$D$19,2,1),MAPPING!$C$14:$E$19,2,0)=7000,0,VLOOKUP(VLOOKUP(AO47,MAPPING!$B$14:$D$19,2,1),MAPPING!$C$14:$E$19,2,0)))</f>
        <v>0</v>
      </c>
      <c r="V47" s="9">
        <f>(K47*VLOOKUP(N47/K47,MAPPING!$B$21:$C$28,2,10))</f>
        <v>0</v>
      </c>
      <c r="W47" s="9">
        <f t="shared" si="58"/>
        <v>0</v>
      </c>
      <c r="X47" s="9">
        <f t="shared" si="59"/>
        <v>0</v>
      </c>
      <c r="Y47" s="9">
        <f t="shared" si="60"/>
        <v>0</v>
      </c>
      <c r="Z47" s="9">
        <f t="shared" si="61"/>
        <v>6840</v>
      </c>
      <c r="AB47" s="104" t="s">
        <v>324</v>
      </c>
      <c r="AC47" s="104" t="s">
        <v>85</v>
      </c>
      <c r="AD47" s="104" t="s">
        <v>325</v>
      </c>
      <c r="AE47" s="104" t="s">
        <v>378</v>
      </c>
      <c r="AF47" s="1" t="s">
        <v>379</v>
      </c>
      <c r="AG47" s="1" t="s">
        <v>380</v>
      </c>
      <c r="AH47" s="1" t="s">
        <v>363</v>
      </c>
      <c r="AI47" s="1" t="s">
        <v>53</v>
      </c>
      <c r="AJ47" s="5">
        <v>1</v>
      </c>
      <c r="AK47" s="6">
        <v>0.5</v>
      </c>
      <c r="AL47" s="6">
        <v>0.5</v>
      </c>
      <c r="AM47" s="6">
        <v>0.5</v>
      </c>
      <c r="AN47" s="1" t="s">
        <v>54</v>
      </c>
      <c r="AO47" s="6">
        <v>32.31</v>
      </c>
      <c r="AP47" s="1" t="s">
        <v>55</v>
      </c>
      <c r="AQ47" s="1" t="s">
        <v>55</v>
      </c>
      <c r="AR47" s="1" t="s">
        <v>55</v>
      </c>
      <c r="AS47" s="1" t="s">
        <v>55</v>
      </c>
      <c r="AT47" s="1" t="s">
        <v>55</v>
      </c>
      <c r="AU47" s="1" t="s">
        <v>107</v>
      </c>
      <c r="AV47" s="1" t="s">
        <v>103</v>
      </c>
      <c r="AW47" s="1" t="s">
        <v>104</v>
      </c>
      <c r="AX47" s="1" t="s">
        <v>53</v>
      </c>
      <c r="AY47" s="1" t="s">
        <v>56</v>
      </c>
      <c r="AZ47" s="1" t="s">
        <v>381</v>
      </c>
      <c r="BA47" s="1" t="s">
        <v>382</v>
      </c>
      <c r="BB47" s="1" t="s">
        <v>382</v>
      </c>
      <c r="BC47" s="1" t="s">
        <v>155</v>
      </c>
      <c r="BD47" s="1" t="s">
        <v>156</v>
      </c>
      <c r="BE47" s="1" t="s">
        <v>86</v>
      </c>
      <c r="BF47" s="1" t="s">
        <v>57</v>
      </c>
      <c r="BG47" s="1" t="s">
        <v>58</v>
      </c>
      <c r="BH47" s="1" t="s">
        <v>53</v>
      </c>
      <c r="BI47" s="1" t="s">
        <v>111</v>
      </c>
    </row>
    <row r="48" spans="2:61" x14ac:dyDescent="0.3">
      <c r="B48" s="7">
        <f t="shared" si="21"/>
        <v>44</v>
      </c>
      <c r="C48" s="7" t="str">
        <f t="shared" si="42"/>
        <v>FRA</v>
      </c>
      <c r="D48" s="7" t="str">
        <f t="shared" si="43"/>
        <v>2025-09-17</v>
      </c>
      <c r="E48" s="7" t="str">
        <f t="shared" si="44"/>
        <v>72220338942</v>
      </c>
      <c r="F48" s="7" t="str">
        <f t="shared" si="45"/>
        <v>PDE250057003</v>
      </c>
      <c r="G48" s="7" t="str">
        <f t="shared" si="46"/>
        <v>엄정희</v>
      </c>
      <c r="H48" s="98" t="str">
        <f t="shared" si="47"/>
        <v>목록(Manifest)</v>
      </c>
      <c r="I48" s="100">
        <f t="shared" si="48"/>
        <v>148.9</v>
      </c>
      <c r="J48" s="7" t="str">
        <f t="shared" si="49"/>
        <v>JIMCARRY_DE2</v>
      </c>
      <c r="K48" s="7">
        <f t="shared" si="50"/>
        <v>1</v>
      </c>
      <c r="L48" s="17">
        <f t="shared" si="51"/>
        <v>1.5</v>
      </c>
      <c r="M48" s="17">
        <f t="shared" si="52"/>
        <v>2.2000000000000002</v>
      </c>
      <c r="N48" s="17">
        <f t="shared" si="53"/>
        <v>2.2000000000000002</v>
      </c>
      <c r="O48" s="17">
        <f t="shared" si="54"/>
        <v>2.5</v>
      </c>
      <c r="P48" s="7" t="str">
        <f t="shared" si="55"/>
        <v>1833997-GEOPASS</v>
      </c>
      <c r="Q48" s="99">
        <f t="shared" si="56"/>
        <v>17000</v>
      </c>
      <c r="R48" s="9">
        <f>VLOOKUP(H48,MAPPING!$B$3:$D$12,3,0)</f>
        <v>0</v>
      </c>
      <c r="S48" s="19">
        <f t="shared" si="57"/>
        <v>0</v>
      </c>
      <c r="T48" s="9">
        <v>0</v>
      </c>
      <c r="U48" s="9">
        <f>(IF(VLOOKUP(VLOOKUP(AO48,MAPPING!$B$14:$D$19,2,1),MAPPING!$C$14:$E$19,2,0)=7000,0,VLOOKUP(VLOOKUP(AO48,MAPPING!$B$14:$D$19,2,1),MAPPING!$C$14:$E$19,2,0)))</f>
        <v>0</v>
      </c>
      <c r="V48" s="9">
        <f>(K48*VLOOKUP(N48/K48,MAPPING!$B$21:$C$28,2,10))</f>
        <v>500</v>
      </c>
      <c r="W48" s="9">
        <f t="shared" si="58"/>
        <v>0</v>
      </c>
      <c r="X48" s="9">
        <f t="shared" si="59"/>
        <v>0</v>
      </c>
      <c r="Y48" s="9">
        <f t="shared" si="60"/>
        <v>0</v>
      </c>
      <c r="Z48" s="9">
        <f t="shared" si="61"/>
        <v>17500</v>
      </c>
      <c r="AB48" s="104" t="s">
        <v>383</v>
      </c>
      <c r="AC48" s="104" t="s">
        <v>85</v>
      </c>
      <c r="AD48" s="104" t="s">
        <v>384</v>
      </c>
      <c r="AE48" s="104" t="s">
        <v>385</v>
      </c>
      <c r="AF48" s="1" t="s">
        <v>134</v>
      </c>
      <c r="AG48" s="1" t="s">
        <v>135</v>
      </c>
      <c r="AH48" s="1" t="s">
        <v>136</v>
      </c>
      <c r="AI48" s="1" t="s">
        <v>53</v>
      </c>
      <c r="AJ48" s="5">
        <v>1</v>
      </c>
      <c r="AK48" s="6">
        <v>1.5</v>
      </c>
      <c r="AL48" s="6">
        <v>2.2000000000000002</v>
      </c>
      <c r="AM48" s="6">
        <v>2.2000000000000002</v>
      </c>
      <c r="AN48" s="1" t="s">
        <v>54</v>
      </c>
      <c r="AO48" s="6">
        <v>148.9</v>
      </c>
      <c r="AP48" s="1" t="s">
        <v>55</v>
      </c>
      <c r="AQ48" s="1" t="s">
        <v>55</v>
      </c>
      <c r="AR48" s="1" t="s">
        <v>55</v>
      </c>
      <c r="AS48" s="1" t="s">
        <v>55</v>
      </c>
      <c r="AT48" s="1" t="s">
        <v>55</v>
      </c>
      <c r="AU48" s="1" t="s">
        <v>107</v>
      </c>
      <c r="AV48" s="1" t="s">
        <v>103</v>
      </c>
      <c r="AW48" s="1" t="s">
        <v>104</v>
      </c>
      <c r="AX48" s="1" t="s">
        <v>53</v>
      </c>
      <c r="AY48" s="1" t="s">
        <v>56</v>
      </c>
      <c r="AZ48" s="1" t="s">
        <v>386</v>
      </c>
      <c r="BA48" s="1" t="s">
        <v>387</v>
      </c>
      <c r="BB48" s="1" t="s">
        <v>387</v>
      </c>
      <c r="BC48" s="1" t="s">
        <v>119</v>
      </c>
      <c r="BD48" s="1" t="s">
        <v>120</v>
      </c>
      <c r="BE48" s="1" t="s">
        <v>86</v>
      </c>
      <c r="BF48" s="1" t="s">
        <v>57</v>
      </c>
      <c r="BG48" s="1" t="s">
        <v>58</v>
      </c>
      <c r="BH48" s="1" t="s">
        <v>53</v>
      </c>
      <c r="BI48" s="1" t="s">
        <v>111</v>
      </c>
    </row>
    <row r="49" spans="2:61" x14ac:dyDescent="0.3">
      <c r="B49" s="7">
        <f t="shared" si="21"/>
        <v>45</v>
      </c>
      <c r="C49" s="7" t="str">
        <f t="shared" si="42"/>
        <v>FRA</v>
      </c>
      <c r="D49" s="7" t="str">
        <f t="shared" si="43"/>
        <v>2025-09-17</v>
      </c>
      <c r="E49" s="7" t="str">
        <f t="shared" si="44"/>
        <v>72220338942</v>
      </c>
      <c r="F49" s="7" t="str">
        <f t="shared" si="45"/>
        <v>PDE250057004</v>
      </c>
      <c r="G49" s="7" t="str">
        <f t="shared" si="46"/>
        <v>이현미</v>
      </c>
      <c r="H49" s="98" t="str">
        <f t="shared" si="47"/>
        <v>목록(Manifest)</v>
      </c>
      <c r="I49" s="100">
        <f t="shared" si="48"/>
        <v>87.93</v>
      </c>
      <c r="J49" s="7" t="str">
        <f t="shared" si="49"/>
        <v>JIMCARRY_DE2</v>
      </c>
      <c r="K49" s="7">
        <f t="shared" si="50"/>
        <v>1</v>
      </c>
      <c r="L49" s="17">
        <f t="shared" si="51"/>
        <v>2</v>
      </c>
      <c r="M49" s="17">
        <f t="shared" si="52"/>
        <v>0.8</v>
      </c>
      <c r="N49" s="17">
        <f t="shared" si="53"/>
        <v>2</v>
      </c>
      <c r="O49" s="17">
        <f t="shared" si="54"/>
        <v>2</v>
      </c>
      <c r="P49" s="7" t="str">
        <f t="shared" si="55"/>
        <v>1832398-GEOPASS</v>
      </c>
      <c r="Q49" s="99">
        <f t="shared" si="56"/>
        <v>14460</v>
      </c>
      <c r="R49" s="9">
        <f>VLOOKUP(H49,MAPPING!$B$3:$D$12,3,0)</f>
        <v>0</v>
      </c>
      <c r="S49" s="19">
        <f t="shared" si="57"/>
        <v>0</v>
      </c>
      <c r="T49" s="9">
        <v>0</v>
      </c>
      <c r="U49" s="9">
        <f>(IF(VLOOKUP(VLOOKUP(AO49,MAPPING!$B$14:$D$19,2,1),MAPPING!$C$14:$E$19,2,0)=7000,0,VLOOKUP(VLOOKUP(AO49,MAPPING!$B$14:$D$19,2,1),MAPPING!$C$14:$E$19,2,0)))</f>
        <v>0</v>
      </c>
      <c r="V49" s="9">
        <f>(K49*VLOOKUP(N49/K49,MAPPING!$B$21:$C$28,2,10))</f>
        <v>0</v>
      </c>
      <c r="W49" s="9">
        <f t="shared" si="58"/>
        <v>0</v>
      </c>
      <c r="X49" s="9">
        <f t="shared" si="59"/>
        <v>0</v>
      </c>
      <c r="Y49" s="9">
        <f t="shared" si="60"/>
        <v>0</v>
      </c>
      <c r="Z49" s="9">
        <f t="shared" si="61"/>
        <v>14460</v>
      </c>
      <c r="AB49" s="104" t="s">
        <v>383</v>
      </c>
      <c r="AC49" s="104" t="s">
        <v>85</v>
      </c>
      <c r="AD49" s="104" t="s">
        <v>384</v>
      </c>
      <c r="AE49" s="104" t="s">
        <v>388</v>
      </c>
      <c r="AF49" s="1" t="s">
        <v>389</v>
      </c>
      <c r="AG49" s="1" t="s">
        <v>390</v>
      </c>
      <c r="AH49" s="1" t="s">
        <v>391</v>
      </c>
      <c r="AI49" s="1" t="s">
        <v>53</v>
      </c>
      <c r="AJ49" s="5">
        <v>1</v>
      </c>
      <c r="AK49" s="6">
        <v>2</v>
      </c>
      <c r="AL49" s="6">
        <v>0.8</v>
      </c>
      <c r="AM49" s="6">
        <v>2</v>
      </c>
      <c r="AN49" s="1" t="s">
        <v>54</v>
      </c>
      <c r="AO49" s="6">
        <v>87.93</v>
      </c>
      <c r="AP49" s="1" t="s">
        <v>55</v>
      </c>
      <c r="AQ49" s="1" t="s">
        <v>55</v>
      </c>
      <c r="AR49" s="1" t="s">
        <v>55</v>
      </c>
      <c r="AS49" s="1" t="s">
        <v>55</v>
      </c>
      <c r="AT49" s="1" t="s">
        <v>55</v>
      </c>
      <c r="AU49" s="1" t="s">
        <v>107</v>
      </c>
      <c r="AV49" s="1" t="s">
        <v>103</v>
      </c>
      <c r="AW49" s="1" t="s">
        <v>392</v>
      </c>
      <c r="AX49" s="1" t="s">
        <v>53</v>
      </c>
      <c r="AY49" s="1" t="s">
        <v>56</v>
      </c>
      <c r="AZ49" s="1" t="s">
        <v>393</v>
      </c>
      <c r="BA49" s="1" t="s">
        <v>394</v>
      </c>
      <c r="BB49" s="1" t="s">
        <v>394</v>
      </c>
      <c r="BC49" s="1" t="s">
        <v>119</v>
      </c>
      <c r="BD49" s="1" t="s">
        <v>120</v>
      </c>
      <c r="BE49" s="1" t="s">
        <v>86</v>
      </c>
      <c r="BF49" s="1" t="s">
        <v>57</v>
      </c>
      <c r="BG49" s="1" t="s">
        <v>58</v>
      </c>
      <c r="BH49" s="1" t="s">
        <v>53</v>
      </c>
      <c r="BI49" s="1" t="s">
        <v>111</v>
      </c>
    </row>
    <row r="50" spans="2:61" x14ac:dyDescent="0.3">
      <c r="B50" s="7">
        <f t="shared" si="21"/>
        <v>46</v>
      </c>
      <c r="C50" s="7" t="str">
        <f t="shared" si="42"/>
        <v>FRA</v>
      </c>
      <c r="D50" s="7" t="str">
        <f t="shared" si="43"/>
        <v>2025-09-17</v>
      </c>
      <c r="E50" s="7" t="str">
        <f t="shared" si="44"/>
        <v>72220338942</v>
      </c>
      <c r="F50" s="7" t="str">
        <f t="shared" si="45"/>
        <v>PDE250057005</v>
      </c>
      <c r="G50" s="7" t="str">
        <f t="shared" si="46"/>
        <v>장호석</v>
      </c>
      <c r="H50" s="98" t="str">
        <f t="shared" si="47"/>
        <v>목록(Manifest)</v>
      </c>
      <c r="I50" s="100">
        <f t="shared" si="48"/>
        <v>140.71</v>
      </c>
      <c r="J50" s="7" t="str">
        <f t="shared" si="49"/>
        <v>JIMCARRY_DE2</v>
      </c>
      <c r="K50" s="7">
        <f t="shared" si="50"/>
        <v>1</v>
      </c>
      <c r="L50" s="17">
        <f t="shared" si="51"/>
        <v>17</v>
      </c>
      <c r="M50" s="17">
        <f t="shared" si="52"/>
        <v>15.5</v>
      </c>
      <c r="N50" s="17">
        <f t="shared" si="53"/>
        <v>17</v>
      </c>
      <c r="O50" s="17">
        <f t="shared" si="54"/>
        <v>17</v>
      </c>
      <c r="P50" s="7" t="str">
        <f t="shared" si="55"/>
        <v>1836528-GEOPASS</v>
      </c>
      <c r="Q50" s="99">
        <f t="shared" si="56"/>
        <v>90660</v>
      </c>
      <c r="R50" s="9">
        <f>VLOOKUP(H50,MAPPING!$B$3:$D$12,3,0)</f>
        <v>0</v>
      </c>
      <c r="S50" s="19">
        <f t="shared" si="57"/>
        <v>0</v>
      </c>
      <c r="T50" s="9">
        <v>0</v>
      </c>
      <c r="U50" s="9">
        <f>(IF(VLOOKUP(VLOOKUP(AO50,MAPPING!$B$14:$D$19,2,1),MAPPING!$C$14:$E$19,2,0)=7000,0,VLOOKUP(VLOOKUP(AO50,MAPPING!$B$14:$D$19,2,1),MAPPING!$C$14:$E$19,2,0)))</f>
        <v>0</v>
      </c>
      <c r="V50" s="9">
        <f>(K50*VLOOKUP(N50/K50,MAPPING!$B$21:$C$28,2,10))</f>
        <v>3000</v>
      </c>
      <c r="W50" s="9">
        <f t="shared" si="58"/>
        <v>0</v>
      </c>
      <c r="X50" s="9">
        <f t="shared" si="59"/>
        <v>0</v>
      </c>
      <c r="Y50" s="9">
        <f t="shared" si="60"/>
        <v>1200</v>
      </c>
      <c r="Z50" s="9">
        <f t="shared" si="61"/>
        <v>94860</v>
      </c>
      <c r="AB50" s="104" t="s">
        <v>383</v>
      </c>
      <c r="AC50" s="104" t="s">
        <v>85</v>
      </c>
      <c r="AD50" s="104" t="s">
        <v>384</v>
      </c>
      <c r="AE50" s="104" t="s">
        <v>395</v>
      </c>
      <c r="AF50" s="1" t="s">
        <v>300</v>
      </c>
      <c r="AG50" s="1" t="s">
        <v>301</v>
      </c>
      <c r="AH50" s="1" t="s">
        <v>126</v>
      </c>
      <c r="AI50" s="1" t="s">
        <v>53</v>
      </c>
      <c r="AJ50" s="5">
        <v>1</v>
      </c>
      <c r="AK50" s="6">
        <v>17</v>
      </c>
      <c r="AL50" s="6">
        <v>15.5</v>
      </c>
      <c r="AM50" s="6">
        <v>17</v>
      </c>
      <c r="AN50" s="1" t="s">
        <v>54</v>
      </c>
      <c r="AO50" s="6">
        <v>140.71</v>
      </c>
      <c r="AP50" s="1" t="s">
        <v>55</v>
      </c>
      <c r="AQ50" s="1" t="s">
        <v>55</v>
      </c>
      <c r="AR50" s="1" t="s">
        <v>55</v>
      </c>
      <c r="AS50" s="1" t="s">
        <v>55</v>
      </c>
      <c r="AT50" s="1" t="s">
        <v>55</v>
      </c>
      <c r="AU50" s="1" t="s">
        <v>107</v>
      </c>
      <c r="AV50" s="1" t="s">
        <v>103</v>
      </c>
      <c r="AW50" s="1" t="s">
        <v>104</v>
      </c>
      <c r="AX50" s="1" t="s">
        <v>53</v>
      </c>
      <c r="AY50" s="1" t="s">
        <v>56</v>
      </c>
      <c r="AZ50" s="1" t="s">
        <v>396</v>
      </c>
      <c r="BA50" s="1" t="s">
        <v>397</v>
      </c>
      <c r="BB50" s="1" t="s">
        <v>397</v>
      </c>
      <c r="BC50" s="1" t="s">
        <v>119</v>
      </c>
      <c r="BD50" s="1" t="s">
        <v>120</v>
      </c>
      <c r="BE50" s="1" t="s">
        <v>86</v>
      </c>
      <c r="BF50" s="1" t="s">
        <v>57</v>
      </c>
      <c r="BG50" s="1" t="s">
        <v>58</v>
      </c>
      <c r="BH50" s="1" t="s">
        <v>53</v>
      </c>
      <c r="BI50" s="1" t="s">
        <v>111</v>
      </c>
    </row>
    <row r="51" spans="2:61" x14ac:dyDescent="0.3">
      <c r="B51" s="7">
        <f t="shared" si="21"/>
        <v>47</v>
      </c>
      <c r="C51" s="7" t="str">
        <f t="shared" si="42"/>
        <v>FRA</v>
      </c>
      <c r="D51" s="7" t="str">
        <f t="shared" si="43"/>
        <v>2025-09-17</v>
      </c>
      <c r="E51" s="7" t="str">
        <f t="shared" si="44"/>
        <v>72220338942</v>
      </c>
      <c r="F51" s="7" t="str">
        <f t="shared" si="45"/>
        <v>6094318722279</v>
      </c>
      <c r="G51" s="7" t="str">
        <f t="shared" si="46"/>
        <v>송수아</v>
      </c>
      <c r="H51" s="98" t="str">
        <f t="shared" si="47"/>
        <v>목록(Manifest)</v>
      </c>
      <c r="I51" s="100">
        <f t="shared" si="48"/>
        <v>122.4</v>
      </c>
      <c r="J51" s="7" t="str">
        <f t="shared" si="49"/>
        <v>JIMCARRY_DE</v>
      </c>
      <c r="K51" s="7">
        <f t="shared" si="50"/>
        <v>1</v>
      </c>
      <c r="L51" s="17">
        <f t="shared" si="51"/>
        <v>1</v>
      </c>
      <c r="M51" s="17">
        <f t="shared" si="52"/>
        <v>3.5</v>
      </c>
      <c r="N51" s="17">
        <f t="shared" si="53"/>
        <v>3.5</v>
      </c>
      <c r="O51" s="17">
        <f t="shared" si="54"/>
        <v>3.5</v>
      </c>
      <c r="P51" s="7" t="str">
        <f t="shared" si="55"/>
        <v>GE729193</v>
      </c>
      <c r="Q51" s="99">
        <f t="shared" si="56"/>
        <v>22080</v>
      </c>
      <c r="R51" s="9">
        <f>VLOOKUP(H51,MAPPING!$B$3:$D$12,3,0)</f>
        <v>0</v>
      </c>
      <c r="S51" s="19">
        <f t="shared" si="57"/>
        <v>0</v>
      </c>
      <c r="T51" s="9">
        <v>0</v>
      </c>
      <c r="U51" s="9">
        <f>(IF(VLOOKUP(VLOOKUP(AO51,MAPPING!$B$14:$D$19,2,1),MAPPING!$C$14:$E$19,2,0)=7000,0,VLOOKUP(VLOOKUP(AO51,MAPPING!$B$14:$D$19,2,1),MAPPING!$C$14:$E$19,2,0)))</f>
        <v>0</v>
      </c>
      <c r="V51" s="9">
        <f>(K51*VLOOKUP(N51/K51,MAPPING!$B$21:$C$28,2,10))</f>
        <v>500</v>
      </c>
      <c r="W51" s="9">
        <f t="shared" si="58"/>
        <v>0</v>
      </c>
      <c r="X51" s="9">
        <f t="shared" si="59"/>
        <v>0</v>
      </c>
      <c r="Y51" s="9">
        <f t="shared" si="60"/>
        <v>0</v>
      </c>
      <c r="Z51" s="9">
        <f t="shared" si="61"/>
        <v>22580</v>
      </c>
      <c r="AB51" s="104" t="s">
        <v>383</v>
      </c>
      <c r="AC51" s="104" t="s">
        <v>85</v>
      </c>
      <c r="AD51" s="104" t="s">
        <v>384</v>
      </c>
      <c r="AE51" s="104" t="s">
        <v>398</v>
      </c>
      <c r="AF51" s="1" t="s">
        <v>399</v>
      </c>
      <c r="AG51" s="1" t="s">
        <v>400</v>
      </c>
      <c r="AH51" s="1" t="s">
        <v>401</v>
      </c>
      <c r="AI51" s="1" t="s">
        <v>53</v>
      </c>
      <c r="AJ51" s="5">
        <v>1</v>
      </c>
      <c r="AK51" s="6">
        <v>1</v>
      </c>
      <c r="AL51" s="6">
        <v>3.5</v>
      </c>
      <c r="AM51" s="6">
        <v>3.5</v>
      </c>
      <c r="AN51" s="1" t="s">
        <v>54</v>
      </c>
      <c r="AO51" s="6">
        <v>122.4</v>
      </c>
      <c r="AP51" s="1" t="s">
        <v>55</v>
      </c>
      <c r="AQ51" s="1" t="s">
        <v>55</v>
      </c>
      <c r="AR51" s="1" t="s">
        <v>55</v>
      </c>
      <c r="AS51" s="1" t="s">
        <v>55</v>
      </c>
      <c r="AT51" s="1" t="s">
        <v>55</v>
      </c>
      <c r="AU51" s="1" t="s">
        <v>108</v>
      </c>
      <c r="AV51" s="1" t="s">
        <v>105</v>
      </c>
      <c r="AW51" s="1" t="s">
        <v>402</v>
      </c>
      <c r="AX51" s="1" t="s">
        <v>53</v>
      </c>
      <c r="AY51" s="1" t="s">
        <v>56</v>
      </c>
      <c r="AZ51" s="1" t="s">
        <v>398</v>
      </c>
      <c r="BA51" s="1" t="s">
        <v>53</v>
      </c>
      <c r="BB51" s="1" t="s">
        <v>403</v>
      </c>
      <c r="BC51" s="1" t="s">
        <v>119</v>
      </c>
      <c r="BD51" s="1" t="s">
        <v>120</v>
      </c>
      <c r="BE51" s="1" t="s">
        <v>86</v>
      </c>
      <c r="BF51" s="1" t="s">
        <v>57</v>
      </c>
      <c r="BG51" s="1" t="s">
        <v>58</v>
      </c>
      <c r="BH51" s="1" t="s">
        <v>53</v>
      </c>
      <c r="BI51" s="1" t="s">
        <v>111</v>
      </c>
    </row>
    <row r="52" spans="2:61" x14ac:dyDescent="0.3">
      <c r="B52" s="7">
        <f t="shared" si="21"/>
        <v>48</v>
      </c>
      <c r="C52" s="7" t="str">
        <f t="shared" si="42"/>
        <v>FRA</v>
      </c>
      <c r="D52" s="7" t="str">
        <f t="shared" si="43"/>
        <v>2025-09-17</v>
      </c>
      <c r="E52" s="7" t="str">
        <f t="shared" si="44"/>
        <v>72220338942</v>
      </c>
      <c r="F52" s="7" t="str">
        <f t="shared" si="45"/>
        <v>6094318722283</v>
      </c>
      <c r="G52" s="7" t="str">
        <f t="shared" si="46"/>
        <v>이경숙</v>
      </c>
      <c r="H52" s="98" t="str">
        <f t="shared" si="47"/>
        <v>목록(Manifest)</v>
      </c>
      <c r="I52" s="100">
        <f t="shared" si="48"/>
        <v>126.62</v>
      </c>
      <c r="J52" s="7" t="str">
        <f t="shared" si="49"/>
        <v>JIMCARRY_DE</v>
      </c>
      <c r="K52" s="7">
        <f t="shared" si="50"/>
        <v>1</v>
      </c>
      <c r="L52" s="17">
        <f t="shared" si="51"/>
        <v>0.5</v>
      </c>
      <c r="M52" s="17">
        <f t="shared" si="52"/>
        <v>0.5</v>
      </c>
      <c r="N52" s="17">
        <f t="shared" si="53"/>
        <v>0.5</v>
      </c>
      <c r="O52" s="17">
        <f t="shared" si="54"/>
        <v>0.5</v>
      </c>
      <c r="P52" s="7" t="str">
        <f t="shared" si="55"/>
        <v>GE729899</v>
      </c>
      <c r="Q52" s="99">
        <f t="shared" si="56"/>
        <v>6840</v>
      </c>
      <c r="R52" s="9">
        <f>VLOOKUP(H52,MAPPING!$B$3:$D$12,3,0)</f>
        <v>0</v>
      </c>
      <c r="S52" s="19">
        <f t="shared" si="57"/>
        <v>0</v>
      </c>
      <c r="T52" s="9">
        <v>0</v>
      </c>
      <c r="U52" s="9">
        <f>(IF(VLOOKUP(VLOOKUP(AO52,MAPPING!$B$14:$D$19,2,1),MAPPING!$C$14:$E$19,2,0)=7000,0,VLOOKUP(VLOOKUP(AO52,MAPPING!$B$14:$D$19,2,1),MAPPING!$C$14:$E$19,2,0)))</f>
        <v>0</v>
      </c>
      <c r="V52" s="9">
        <f>(K52*VLOOKUP(N52/K52,MAPPING!$B$21:$C$28,2,10))</f>
        <v>0</v>
      </c>
      <c r="W52" s="9">
        <f t="shared" si="58"/>
        <v>0</v>
      </c>
      <c r="X52" s="9">
        <f t="shared" si="59"/>
        <v>0</v>
      </c>
      <c r="Y52" s="9">
        <f t="shared" si="60"/>
        <v>0</v>
      </c>
      <c r="Z52" s="9">
        <f t="shared" si="61"/>
        <v>6840</v>
      </c>
      <c r="AB52" s="104" t="s">
        <v>383</v>
      </c>
      <c r="AC52" s="104" t="s">
        <v>85</v>
      </c>
      <c r="AD52" s="104" t="s">
        <v>384</v>
      </c>
      <c r="AE52" s="104" t="s">
        <v>404</v>
      </c>
      <c r="AF52" s="1" t="s">
        <v>162</v>
      </c>
      <c r="AG52" s="1" t="s">
        <v>163</v>
      </c>
      <c r="AH52" s="1" t="s">
        <v>148</v>
      </c>
      <c r="AI52" s="1" t="s">
        <v>53</v>
      </c>
      <c r="AJ52" s="5">
        <v>1</v>
      </c>
      <c r="AK52" s="6">
        <v>0.5</v>
      </c>
      <c r="AL52" s="6">
        <v>0.5</v>
      </c>
      <c r="AM52" s="6">
        <v>0.5</v>
      </c>
      <c r="AN52" s="1" t="s">
        <v>54</v>
      </c>
      <c r="AO52" s="6">
        <v>126.62</v>
      </c>
      <c r="AP52" s="1" t="s">
        <v>55</v>
      </c>
      <c r="AQ52" s="1" t="s">
        <v>55</v>
      </c>
      <c r="AR52" s="1" t="s">
        <v>55</v>
      </c>
      <c r="AS52" s="1" t="s">
        <v>55</v>
      </c>
      <c r="AT52" s="1" t="s">
        <v>55</v>
      </c>
      <c r="AU52" s="1" t="s">
        <v>108</v>
      </c>
      <c r="AV52" s="1" t="s">
        <v>105</v>
      </c>
      <c r="AW52" s="1" t="s">
        <v>122</v>
      </c>
      <c r="AX52" s="1" t="s">
        <v>53</v>
      </c>
      <c r="AY52" s="1" t="s">
        <v>56</v>
      </c>
      <c r="AZ52" s="1" t="s">
        <v>404</v>
      </c>
      <c r="BA52" s="1" t="s">
        <v>53</v>
      </c>
      <c r="BB52" s="1" t="s">
        <v>405</v>
      </c>
      <c r="BC52" s="1" t="s">
        <v>119</v>
      </c>
      <c r="BD52" s="1" t="s">
        <v>120</v>
      </c>
      <c r="BE52" s="1" t="s">
        <v>86</v>
      </c>
      <c r="BF52" s="1" t="s">
        <v>57</v>
      </c>
      <c r="BG52" s="1" t="s">
        <v>58</v>
      </c>
      <c r="BH52" s="1" t="s">
        <v>53</v>
      </c>
      <c r="BI52" s="1" t="s">
        <v>111</v>
      </c>
    </row>
    <row r="53" spans="2:61" x14ac:dyDescent="0.3">
      <c r="B53" s="7">
        <f t="shared" si="21"/>
        <v>49</v>
      </c>
      <c r="C53" s="7" t="str">
        <f t="shared" si="42"/>
        <v>FRA</v>
      </c>
      <c r="D53" s="7" t="str">
        <f t="shared" si="43"/>
        <v>2025-09-17</v>
      </c>
      <c r="E53" s="7" t="str">
        <f t="shared" si="44"/>
        <v>72220338942</v>
      </c>
      <c r="F53" s="7" t="str">
        <f t="shared" si="45"/>
        <v>6094318722282</v>
      </c>
      <c r="G53" s="7" t="str">
        <f t="shared" si="46"/>
        <v>정은철</v>
      </c>
      <c r="H53" s="98" t="str">
        <f t="shared" si="47"/>
        <v>목록(Manifest)</v>
      </c>
      <c r="I53" s="100">
        <f t="shared" si="48"/>
        <v>111.26</v>
      </c>
      <c r="J53" s="7" t="str">
        <f t="shared" si="49"/>
        <v>JIMCARRY_DE</v>
      </c>
      <c r="K53" s="7">
        <f t="shared" si="50"/>
        <v>1</v>
      </c>
      <c r="L53" s="17">
        <f t="shared" si="51"/>
        <v>0.5</v>
      </c>
      <c r="M53" s="17">
        <f t="shared" si="52"/>
        <v>0.3</v>
      </c>
      <c r="N53" s="17">
        <f t="shared" si="53"/>
        <v>0.5</v>
      </c>
      <c r="O53" s="17">
        <f t="shared" si="54"/>
        <v>0.5</v>
      </c>
      <c r="P53" s="7" t="str">
        <f t="shared" si="55"/>
        <v>GE729760</v>
      </c>
      <c r="Q53" s="99">
        <f t="shared" si="56"/>
        <v>6840</v>
      </c>
      <c r="R53" s="9">
        <f>VLOOKUP(H53,MAPPING!$B$3:$D$12,3,0)</f>
        <v>0</v>
      </c>
      <c r="S53" s="19">
        <f t="shared" si="57"/>
        <v>0</v>
      </c>
      <c r="T53" s="9">
        <v>0</v>
      </c>
      <c r="U53" s="9">
        <f>(IF(VLOOKUP(VLOOKUP(AO53,MAPPING!$B$14:$D$19,2,1),MAPPING!$C$14:$E$19,2,0)=7000,0,VLOOKUP(VLOOKUP(AO53,MAPPING!$B$14:$D$19,2,1),MAPPING!$C$14:$E$19,2,0)))</f>
        <v>0</v>
      </c>
      <c r="V53" s="9">
        <f>(K53*VLOOKUP(N53/K53,MAPPING!$B$21:$C$28,2,10))</f>
        <v>0</v>
      </c>
      <c r="W53" s="9">
        <f t="shared" si="58"/>
        <v>0</v>
      </c>
      <c r="X53" s="9">
        <f t="shared" si="59"/>
        <v>0</v>
      </c>
      <c r="Y53" s="9">
        <f t="shared" si="60"/>
        <v>0</v>
      </c>
      <c r="Z53" s="9">
        <f t="shared" si="61"/>
        <v>6840</v>
      </c>
      <c r="AB53" s="104" t="s">
        <v>383</v>
      </c>
      <c r="AC53" s="104" t="s">
        <v>85</v>
      </c>
      <c r="AD53" s="104" t="s">
        <v>384</v>
      </c>
      <c r="AE53" s="104" t="s">
        <v>406</v>
      </c>
      <c r="AF53" s="1" t="s">
        <v>407</v>
      </c>
      <c r="AG53" s="1" t="s">
        <v>408</v>
      </c>
      <c r="AH53" s="1" t="s">
        <v>409</v>
      </c>
      <c r="AI53" s="1" t="s">
        <v>53</v>
      </c>
      <c r="AJ53" s="5">
        <v>1</v>
      </c>
      <c r="AK53" s="6">
        <v>0.5</v>
      </c>
      <c r="AL53" s="6">
        <v>0.3</v>
      </c>
      <c r="AM53" s="6">
        <v>0.5</v>
      </c>
      <c r="AN53" s="1" t="s">
        <v>54</v>
      </c>
      <c r="AO53" s="6">
        <v>111.26</v>
      </c>
      <c r="AP53" s="1" t="s">
        <v>55</v>
      </c>
      <c r="AQ53" s="1" t="s">
        <v>55</v>
      </c>
      <c r="AR53" s="1" t="s">
        <v>55</v>
      </c>
      <c r="AS53" s="1" t="s">
        <v>55</v>
      </c>
      <c r="AT53" s="1" t="s">
        <v>55</v>
      </c>
      <c r="AU53" s="1" t="s">
        <v>108</v>
      </c>
      <c r="AV53" s="1" t="s">
        <v>105</v>
      </c>
      <c r="AW53" s="1" t="s">
        <v>410</v>
      </c>
      <c r="AX53" s="1" t="s">
        <v>53</v>
      </c>
      <c r="AY53" s="1" t="s">
        <v>56</v>
      </c>
      <c r="AZ53" s="1" t="s">
        <v>406</v>
      </c>
      <c r="BA53" s="1" t="s">
        <v>53</v>
      </c>
      <c r="BB53" s="1" t="s">
        <v>411</v>
      </c>
      <c r="BC53" s="1" t="s">
        <v>119</v>
      </c>
      <c r="BD53" s="1" t="s">
        <v>120</v>
      </c>
      <c r="BE53" s="1" t="s">
        <v>86</v>
      </c>
      <c r="BF53" s="1" t="s">
        <v>57</v>
      </c>
      <c r="BG53" s="1" t="s">
        <v>58</v>
      </c>
      <c r="BH53" s="1" t="s">
        <v>53</v>
      </c>
      <c r="BI53" s="1" t="s">
        <v>111</v>
      </c>
    </row>
    <row r="54" spans="2:61" x14ac:dyDescent="0.3">
      <c r="B54" s="7">
        <f t="shared" si="21"/>
        <v>50</v>
      </c>
      <c r="C54" s="7" t="str">
        <f t="shared" si="42"/>
        <v>FRA</v>
      </c>
      <c r="D54" s="7" t="str">
        <f t="shared" si="43"/>
        <v>2025-09-17</v>
      </c>
      <c r="E54" s="7" t="str">
        <f t="shared" si="44"/>
        <v>72220338942</v>
      </c>
      <c r="F54" s="7" t="str">
        <f t="shared" si="45"/>
        <v>6094318722280</v>
      </c>
      <c r="G54" s="7" t="str">
        <f t="shared" si="46"/>
        <v>박종현</v>
      </c>
      <c r="H54" s="98" t="str">
        <f t="shared" si="47"/>
        <v>목록(Manifest)</v>
      </c>
      <c r="I54" s="100">
        <f t="shared" si="48"/>
        <v>51.41</v>
      </c>
      <c r="J54" s="7" t="str">
        <f t="shared" si="49"/>
        <v>JIMCARRY_DE</v>
      </c>
      <c r="K54" s="7">
        <f t="shared" si="50"/>
        <v>1</v>
      </c>
      <c r="L54" s="17">
        <f t="shared" si="51"/>
        <v>1</v>
      </c>
      <c r="M54" s="17">
        <f t="shared" si="52"/>
        <v>0.8</v>
      </c>
      <c r="N54" s="17">
        <f t="shared" si="53"/>
        <v>1</v>
      </c>
      <c r="O54" s="17">
        <f t="shared" si="54"/>
        <v>1</v>
      </c>
      <c r="P54" s="7" t="str">
        <f t="shared" si="55"/>
        <v>GE729476</v>
      </c>
      <c r="Q54" s="99">
        <f t="shared" si="56"/>
        <v>9380</v>
      </c>
      <c r="R54" s="9">
        <f>VLOOKUP(H54,MAPPING!$B$3:$D$12,3,0)</f>
        <v>0</v>
      </c>
      <c r="S54" s="19">
        <f t="shared" si="57"/>
        <v>0</v>
      </c>
      <c r="T54" s="9">
        <v>0</v>
      </c>
      <c r="U54" s="9">
        <f>(IF(VLOOKUP(VLOOKUP(AO54,MAPPING!$B$14:$D$19,2,1),MAPPING!$C$14:$E$19,2,0)=7000,0,VLOOKUP(VLOOKUP(AO54,MAPPING!$B$14:$D$19,2,1),MAPPING!$C$14:$E$19,2,0)))</f>
        <v>0</v>
      </c>
      <c r="V54" s="9">
        <f>(K54*VLOOKUP(N54/K54,MAPPING!$B$21:$C$28,2,10))</f>
        <v>0</v>
      </c>
      <c r="W54" s="9">
        <f t="shared" si="58"/>
        <v>0</v>
      </c>
      <c r="X54" s="9">
        <f t="shared" si="59"/>
        <v>0</v>
      </c>
      <c r="Y54" s="9">
        <f t="shared" si="60"/>
        <v>0</v>
      </c>
      <c r="Z54" s="9">
        <f t="shared" si="61"/>
        <v>9380</v>
      </c>
      <c r="AB54" s="104" t="s">
        <v>383</v>
      </c>
      <c r="AC54" s="104" t="s">
        <v>85</v>
      </c>
      <c r="AD54" s="104" t="s">
        <v>384</v>
      </c>
      <c r="AE54" s="104" t="s">
        <v>412</v>
      </c>
      <c r="AF54" s="1" t="s">
        <v>413</v>
      </c>
      <c r="AG54" s="1" t="s">
        <v>414</v>
      </c>
      <c r="AH54" s="1" t="s">
        <v>415</v>
      </c>
      <c r="AI54" s="1" t="s">
        <v>53</v>
      </c>
      <c r="AJ54" s="5">
        <v>1</v>
      </c>
      <c r="AK54" s="6">
        <v>1</v>
      </c>
      <c r="AL54" s="6">
        <v>0.8</v>
      </c>
      <c r="AM54" s="6">
        <v>1</v>
      </c>
      <c r="AN54" s="1" t="s">
        <v>54</v>
      </c>
      <c r="AO54" s="6">
        <v>51.41</v>
      </c>
      <c r="AP54" s="1" t="s">
        <v>55</v>
      </c>
      <c r="AQ54" s="1" t="s">
        <v>55</v>
      </c>
      <c r="AR54" s="1" t="s">
        <v>55</v>
      </c>
      <c r="AS54" s="1" t="s">
        <v>55</v>
      </c>
      <c r="AT54" s="1" t="s">
        <v>55</v>
      </c>
      <c r="AU54" s="1" t="s">
        <v>108</v>
      </c>
      <c r="AV54" s="1" t="s">
        <v>105</v>
      </c>
      <c r="AW54" s="1" t="s">
        <v>157</v>
      </c>
      <c r="AX54" s="1" t="s">
        <v>53</v>
      </c>
      <c r="AY54" s="1" t="s">
        <v>56</v>
      </c>
      <c r="AZ54" s="1" t="s">
        <v>412</v>
      </c>
      <c r="BA54" s="1" t="s">
        <v>53</v>
      </c>
      <c r="BB54" s="1" t="s">
        <v>416</v>
      </c>
      <c r="BC54" s="1" t="s">
        <v>119</v>
      </c>
      <c r="BD54" s="1" t="s">
        <v>120</v>
      </c>
      <c r="BE54" s="1" t="s">
        <v>86</v>
      </c>
      <c r="BF54" s="1" t="s">
        <v>57</v>
      </c>
      <c r="BG54" s="1" t="s">
        <v>58</v>
      </c>
      <c r="BH54" s="1" t="s">
        <v>53</v>
      </c>
      <c r="BI54" s="1" t="s">
        <v>111</v>
      </c>
    </row>
    <row r="55" spans="2:61" x14ac:dyDescent="0.3">
      <c r="B55" s="7">
        <f t="shared" si="21"/>
        <v>51</v>
      </c>
      <c r="C55" s="7" t="str">
        <f t="shared" si="42"/>
        <v>FRA</v>
      </c>
      <c r="D55" s="7" t="str">
        <f t="shared" si="43"/>
        <v>2025-09-17</v>
      </c>
      <c r="E55" s="7" t="str">
        <f t="shared" si="44"/>
        <v>72220338942</v>
      </c>
      <c r="F55" s="7" t="str">
        <f t="shared" si="45"/>
        <v>6094318722284</v>
      </c>
      <c r="G55" s="7" t="str">
        <f t="shared" si="46"/>
        <v>이완수</v>
      </c>
      <c r="H55" s="98" t="str">
        <f t="shared" si="47"/>
        <v>목록(Manifest)</v>
      </c>
      <c r="I55" s="100">
        <f t="shared" si="48"/>
        <v>126.62</v>
      </c>
      <c r="J55" s="7" t="str">
        <f t="shared" si="49"/>
        <v>JIMCARRY_DE</v>
      </c>
      <c r="K55" s="7">
        <f t="shared" si="50"/>
        <v>1</v>
      </c>
      <c r="L55" s="17">
        <f t="shared" si="51"/>
        <v>0.5</v>
      </c>
      <c r="M55" s="17">
        <f t="shared" si="52"/>
        <v>0.5</v>
      </c>
      <c r="N55" s="17">
        <f t="shared" si="53"/>
        <v>0.5</v>
      </c>
      <c r="O55" s="17">
        <f t="shared" si="54"/>
        <v>0.5</v>
      </c>
      <c r="P55" s="7" t="str">
        <f t="shared" si="55"/>
        <v>GE729900</v>
      </c>
      <c r="Q55" s="99">
        <f t="shared" si="56"/>
        <v>6840</v>
      </c>
      <c r="R55" s="9">
        <f>VLOOKUP(H55,MAPPING!$B$3:$D$12,3,0)</f>
        <v>0</v>
      </c>
      <c r="S55" s="19">
        <f t="shared" si="57"/>
        <v>0</v>
      </c>
      <c r="T55" s="9">
        <v>0</v>
      </c>
      <c r="U55" s="9">
        <f>(IF(VLOOKUP(VLOOKUP(AO55,MAPPING!$B$14:$D$19,2,1),MAPPING!$C$14:$E$19,2,0)=7000,0,VLOOKUP(VLOOKUP(AO55,MAPPING!$B$14:$D$19,2,1),MAPPING!$C$14:$E$19,2,0)))</f>
        <v>0</v>
      </c>
      <c r="V55" s="9">
        <f>(K55*VLOOKUP(N55/K55,MAPPING!$B$21:$C$28,2,10))</f>
        <v>0</v>
      </c>
      <c r="W55" s="9">
        <f t="shared" si="58"/>
        <v>0</v>
      </c>
      <c r="X55" s="9">
        <f t="shared" si="59"/>
        <v>0</v>
      </c>
      <c r="Y55" s="9">
        <f t="shared" si="60"/>
        <v>0</v>
      </c>
      <c r="Z55" s="9">
        <f t="shared" si="61"/>
        <v>6840</v>
      </c>
      <c r="AB55" s="104" t="s">
        <v>383</v>
      </c>
      <c r="AC55" s="104" t="s">
        <v>85</v>
      </c>
      <c r="AD55" s="104" t="s">
        <v>384</v>
      </c>
      <c r="AE55" s="104" t="s">
        <v>417</v>
      </c>
      <c r="AF55" s="1" t="s">
        <v>146</v>
      </c>
      <c r="AG55" s="1" t="s">
        <v>147</v>
      </c>
      <c r="AH55" s="1" t="s">
        <v>418</v>
      </c>
      <c r="AI55" s="1" t="s">
        <v>53</v>
      </c>
      <c r="AJ55" s="5">
        <v>1</v>
      </c>
      <c r="AK55" s="6">
        <v>0.5</v>
      </c>
      <c r="AL55" s="6">
        <v>0.5</v>
      </c>
      <c r="AM55" s="6">
        <v>0.5</v>
      </c>
      <c r="AN55" s="1" t="s">
        <v>54</v>
      </c>
      <c r="AO55" s="6">
        <v>126.62</v>
      </c>
      <c r="AP55" s="1" t="s">
        <v>55</v>
      </c>
      <c r="AQ55" s="1" t="s">
        <v>55</v>
      </c>
      <c r="AR55" s="1" t="s">
        <v>55</v>
      </c>
      <c r="AS55" s="1" t="s">
        <v>55</v>
      </c>
      <c r="AT55" s="1" t="s">
        <v>55</v>
      </c>
      <c r="AU55" s="1" t="s">
        <v>108</v>
      </c>
      <c r="AV55" s="1" t="s">
        <v>105</v>
      </c>
      <c r="AW55" s="1" t="s">
        <v>122</v>
      </c>
      <c r="AX55" s="1" t="s">
        <v>53</v>
      </c>
      <c r="AY55" s="1" t="s">
        <v>56</v>
      </c>
      <c r="AZ55" s="1" t="s">
        <v>417</v>
      </c>
      <c r="BA55" s="1" t="s">
        <v>53</v>
      </c>
      <c r="BB55" s="1" t="s">
        <v>419</v>
      </c>
      <c r="BC55" s="1" t="s">
        <v>119</v>
      </c>
      <c r="BD55" s="1" t="s">
        <v>120</v>
      </c>
      <c r="BE55" s="1" t="s">
        <v>86</v>
      </c>
      <c r="BF55" s="1" t="s">
        <v>57</v>
      </c>
      <c r="BG55" s="1" t="s">
        <v>58</v>
      </c>
      <c r="BH55" s="1" t="s">
        <v>53</v>
      </c>
      <c r="BI55" s="1" t="s">
        <v>111</v>
      </c>
    </row>
    <row r="56" spans="2:61" x14ac:dyDescent="0.3">
      <c r="B56" s="7">
        <f t="shared" si="21"/>
        <v>52</v>
      </c>
      <c r="C56" s="7" t="str">
        <f t="shared" si="42"/>
        <v>FRA</v>
      </c>
      <c r="D56" s="7" t="str">
        <f t="shared" si="43"/>
        <v>2025-09-18</v>
      </c>
      <c r="E56" s="7" t="str">
        <f t="shared" si="44"/>
        <v>18050238355</v>
      </c>
      <c r="F56" s="7" t="str">
        <f t="shared" si="45"/>
        <v>6094318722273</v>
      </c>
      <c r="G56" s="7" t="str">
        <f t="shared" si="46"/>
        <v>정수경</v>
      </c>
      <c r="H56" s="98" t="str">
        <f t="shared" si="47"/>
        <v>일반(목록배제,Normal-Manifest Exception)</v>
      </c>
      <c r="I56" s="100">
        <f t="shared" si="48"/>
        <v>15.01</v>
      </c>
      <c r="J56" s="7" t="str">
        <f t="shared" si="49"/>
        <v>JIMCARRY_DE</v>
      </c>
      <c r="K56" s="7">
        <f t="shared" si="50"/>
        <v>1</v>
      </c>
      <c r="L56" s="17">
        <f t="shared" si="51"/>
        <v>0.5</v>
      </c>
      <c r="M56" s="17">
        <f t="shared" si="52"/>
        <v>0.5</v>
      </c>
      <c r="N56" s="17">
        <f t="shared" si="53"/>
        <v>0.5</v>
      </c>
      <c r="O56" s="17">
        <f t="shared" si="54"/>
        <v>0.5</v>
      </c>
      <c r="P56" s="7" t="str">
        <f t="shared" si="55"/>
        <v>GE728096</v>
      </c>
      <c r="Q56" s="99">
        <f t="shared" si="56"/>
        <v>6840</v>
      </c>
      <c r="R56" s="9">
        <f>VLOOKUP(H56,MAPPING!$B$3:$D$12,3,0)</f>
        <v>1500</v>
      </c>
      <c r="S56" s="19">
        <f t="shared" si="57"/>
        <v>0</v>
      </c>
      <c r="T56" s="9">
        <v>0</v>
      </c>
      <c r="U56" s="9">
        <f>(IF(VLOOKUP(VLOOKUP(AO56,MAPPING!$B$14:$D$19,2,1),MAPPING!$C$14:$E$19,2,0)=7000,0,VLOOKUP(VLOOKUP(AO56,MAPPING!$B$14:$D$19,2,1),MAPPING!$C$14:$E$19,2,0)))</f>
        <v>0</v>
      </c>
      <c r="V56" s="9">
        <f>(K56*VLOOKUP(N56/K56,MAPPING!$B$21:$C$28,2,10))</f>
        <v>0</v>
      </c>
      <c r="W56" s="9">
        <f t="shared" si="58"/>
        <v>0</v>
      </c>
      <c r="X56" s="9">
        <f t="shared" si="59"/>
        <v>0</v>
      </c>
      <c r="Y56" s="9">
        <f t="shared" si="60"/>
        <v>0</v>
      </c>
      <c r="Z56" s="9">
        <f t="shared" si="61"/>
        <v>8340</v>
      </c>
      <c r="AB56" s="104" t="s">
        <v>420</v>
      </c>
      <c r="AC56" s="104" t="s">
        <v>85</v>
      </c>
      <c r="AD56" s="104" t="s">
        <v>421</v>
      </c>
      <c r="AE56" s="104" t="s">
        <v>422</v>
      </c>
      <c r="AF56" s="1" t="s">
        <v>423</v>
      </c>
      <c r="AG56" s="1" t="s">
        <v>424</v>
      </c>
      <c r="AH56" s="1" t="s">
        <v>425</v>
      </c>
      <c r="AI56" s="1" t="s">
        <v>53</v>
      </c>
      <c r="AJ56" s="5">
        <v>1</v>
      </c>
      <c r="AK56" s="6">
        <v>0.5</v>
      </c>
      <c r="AL56" s="6">
        <v>0.5</v>
      </c>
      <c r="AM56" s="6">
        <v>0.5</v>
      </c>
      <c r="AN56" s="1" t="s">
        <v>60</v>
      </c>
      <c r="AO56" s="6">
        <v>15.01</v>
      </c>
      <c r="AP56" s="1" t="s">
        <v>55</v>
      </c>
      <c r="AQ56" s="1" t="s">
        <v>55</v>
      </c>
      <c r="AR56" s="1" t="s">
        <v>55</v>
      </c>
      <c r="AS56" s="1" t="s">
        <v>55</v>
      </c>
      <c r="AT56" s="1" t="s">
        <v>55</v>
      </c>
      <c r="AU56" s="1" t="s">
        <v>108</v>
      </c>
      <c r="AV56" s="1" t="s">
        <v>105</v>
      </c>
      <c r="AW56" s="1" t="s">
        <v>110</v>
      </c>
      <c r="AX56" s="1" t="s">
        <v>53</v>
      </c>
      <c r="AY56" s="1" t="s">
        <v>56</v>
      </c>
      <c r="AZ56" s="1" t="s">
        <v>422</v>
      </c>
      <c r="BA56" s="1" t="s">
        <v>53</v>
      </c>
      <c r="BB56" s="1" t="s">
        <v>426</v>
      </c>
      <c r="BC56" s="1" t="s">
        <v>125</v>
      </c>
      <c r="BD56" s="1" t="s">
        <v>113</v>
      </c>
      <c r="BE56" s="1" t="s">
        <v>86</v>
      </c>
      <c r="BF56" s="1" t="s">
        <v>57</v>
      </c>
      <c r="BG56" s="1" t="s">
        <v>58</v>
      </c>
      <c r="BH56" s="1" t="s">
        <v>53</v>
      </c>
      <c r="BI56" s="1" t="s">
        <v>111</v>
      </c>
    </row>
    <row r="57" spans="2:61" x14ac:dyDescent="0.3">
      <c r="B57" s="7">
        <f t="shared" si="21"/>
        <v>53</v>
      </c>
      <c r="C57" s="7" t="str">
        <f t="shared" si="42"/>
        <v>FRA</v>
      </c>
      <c r="D57" s="7" t="str">
        <f t="shared" si="43"/>
        <v>2025-09-19</v>
      </c>
      <c r="E57" s="7" t="str">
        <f t="shared" si="44"/>
        <v>18050238366</v>
      </c>
      <c r="F57" s="7" t="str">
        <f t="shared" si="45"/>
        <v>6094318722289</v>
      </c>
      <c r="G57" s="7" t="str">
        <f t="shared" si="46"/>
        <v>전도이</v>
      </c>
      <c r="H57" s="98" t="str">
        <f t="shared" si="47"/>
        <v>일반(목록배제,Normal-Manifest Exception)</v>
      </c>
      <c r="I57" s="100">
        <f t="shared" si="48"/>
        <v>39.6</v>
      </c>
      <c r="J57" s="7" t="str">
        <f t="shared" si="49"/>
        <v>JIMCARRY_DE</v>
      </c>
      <c r="K57" s="7">
        <f t="shared" si="50"/>
        <v>1</v>
      </c>
      <c r="L57" s="17">
        <f t="shared" si="51"/>
        <v>2</v>
      </c>
      <c r="M57" s="17">
        <f t="shared" si="52"/>
        <v>0.8</v>
      </c>
      <c r="N57" s="17">
        <f t="shared" si="53"/>
        <v>2</v>
      </c>
      <c r="O57" s="17">
        <f t="shared" si="54"/>
        <v>2</v>
      </c>
      <c r="P57" s="7" t="str">
        <f t="shared" si="55"/>
        <v>GE731174</v>
      </c>
      <c r="Q57" s="99">
        <f t="shared" si="56"/>
        <v>14460</v>
      </c>
      <c r="R57" s="9">
        <f>VLOOKUP(H57,MAPPING!$B$3:$D$12,3,0)</f>
        <v>1500</v>
      </c>
      <c r="S57" s="19">
        <f t="shared" si="57"/>
        <v>0</v>
      </c>
      <c r="T57" s="9">
        <v>0</v>
      </c>
      <c r="U57" s="9">
        <f>(IF(VLOOKUP(VLOOKUP(AO57,MAPPING!$B$14:$D$19,2,1),MAPPING!$C$14:$E$19,2,0)=7000,0,VLOOKUP(VLOOKUP(AO57,MAPPING!$B$14:$D$19,2,1),MAPPING!$C$14:$E$19,2,0)))</f>
        <v>0</v>
      </c>
      <c r="V57" s="9">
        <f>(K57*VLOOKUP(N57/K57,MAPPING!$B$21:$C$28,2,10))</f>
        <v>0</v>
      </c>
      <c r="W57" s="9">
        <f t="shared" si="58"/>
        <v>0</v>
      </c>
      <c r="X57" s="9">
        <f t="shared" si="59"/>
        <v>0</v>
      </c>
      <c r="Y57" s="9">
        <f t="shared" si="60"/>
        <v>0</v>
      </c>
      <c r="Z57" s="9">
        <f t="shared" si="61"/>
        <v>15960</v>
      </c>
      <c r="AB57" s="104" t="s">
        <v>427</v>
      </c>
      <c r="AC57" s="104" t="s">
        <v>85</v>
      </c>
      <c r="AD57" s="104" t="s">
        <v>428</v>
      </c>
      <c r="AE57" s="104" t="s">
        <v>429</v>
      </c>
      <c r="AF57" s="1" t="s">
        <v>430</v>
      </c>
      <c r="AG57" s="1" t="s">
        <v>431</v>
      </c>
      <c r="AH57" s="1" t="s">
        <v>432</v>
      </c>
      <c r="AI57" s="1" t="s">
        <v>53</v>
      </c>
      <c r="AJ57" s="5">
        <v>1</v>
      </c>
      <c r="AK57" s="6">
        <v>2</v>
      </c>
      <c r="AL57" s="6">
        <v>0.8</v>
      </c>
      <c r="AM57" s="6">
        <v>2</v>
      </c>
      <c r="AN57" s="1" t="s">
        <v>60</v>
      </c>
      <c r="AO57" s="6">
        <v>39.6</v>
      </c>
      <c r="AP57" s="1" t="s">
        <v>55</v>
      </c>
      <c r="AQ57" s="1" t="s">
        <v>55</v>
      </c>
      <c r="AR57" s="1" t="s">
        <v>55</v>
      </c>
      <c r="AS57" s="1" t="s">
        <v>55</v>
      </c>
      <c r="AT57" s="1" t="s">
        <v>55</v>
      </c>
      <c r="AU57" s="1" t="s">
        <v>108</v>
      </c>
      <c r="AV57" s="1" t="s">
        <v>105</v>
      </c>
      <c r="AW57" s="1" t="s">
        <v>106</v>
      </c>
      <c r="AX57" s="1" t="s">
        <v>53</v>
      </c>
      <c r="AY57" s="1" t="s">
        <v>56</v>
      </c>
      <c r="AZ57" s="1" t="s">
        <v>429</v>
      </c>
      <c r="BA57" s="1" t="s">
        <v>53</v>
      </c>
      <c r="BB57" s="1" t="s">
        <v>433</v>
      </c>
      <c r="BC57" s="1" t="s">
        <v>128</v>
      </c>
      <c r="BD57" s="1" t="s">
        <v>113</v>
      </c>
      <c r="BE57" s="1" t="s">
        <v>86</v>
      </c>
      <c r="BF57" s="1" t="s">
        <v>57</v>
      </c>
      <c r="BG57" s="1" t="s">
        <v>58</v>
      </c>
      <c r="BH57" s="1" t="s">
        <v>53</v>
      </c>
      <c r="BI57" s="1" t="s">
        <v>111</v>
      </c>
    </row>
    <row r="58" spans="2:61" x14ac:dyDescent="0.3">
      <c r="B58" s="7">
        <f t="shared" si="21"/>
        <v>54</v>
      </c>
      <c r="C58" s="7" t="str">
        <f t="shared" si="42"/>
        <v>FRA</v>
      </c>
      <c r="D58" s="7" t="str">
        <f t="shared" si="43"/>
        <v>2025-09-19</v>
      </c>
      <c r="E58" s="7" t="str">
        <f t="shared" si="44"/>
        <v>18050238366</v>
      </c>
      <c r="F58" s="7" t="str">
        <f t="shared" si="45"/>
        <v>6094318722287</v>
      </c>
      <c r="G58" s="7" t="str">
        <f t="shared" si="46"/>
        <v>오혜진</v>
      </c>
      <c r="H58" s="98" t="str">
        <f t="shared" si="47"/>
        <v>목록(Manifest)</v>
      </c>
      <c r="I58" s="100">
        <f t="shared" si="48"/>
        <v>121.79</v>
      </c>
      <c r="J58" s="7" t="str">
        <f t="shared" si="49"/>
        <v>JIMCARRY_DE</v>
      </c>
      <c r="K58" s="7">
        <f t="shared" si="50"/>
        <v>1</v>
      </c>
      <c r="L58" s="17">
        <f t="shared" si="51"/>
        <v>2.6</v>
      </c>
      <c r="M58" s="17">
        <f t="shared" si="52"/>
        <v>4</v>
      </c>
      <c r="N58" s="17">
        <f t="shared" si="53"/>
        <v>4</v>
      </c>
      <c r="O58" s="17">
        <f t="shared" si="54"/>
        <v>4</v>
      </c>
      <c r="P58" s="7" t="str">
        <f t="shared" si="55"/>
        <v>GE731012</v>
      </c>
      <c r="Q58" s="99">
        <f t="shared" si="56"/>
        <v>24620</v>
      </c>
      <c r="R58" s="9">
        <f>VLOOKUP(H58,MAPPING!$B$3:$D$12,3,0)</f>
        <v>0</v>
      </c>
      <c r="S58" s="19">
        <f t="shared" si="57"/>
        <v>0</v>
      </c>
      <c r="T58" s="9">
        <v>0</v>
      </c>
      <c r="U58" s="9">
        <f>(IF(VLOOKUP(VLOOKUP(AO58,MAPPING!$B$14:$D$19,2,1),MAPPING!$C$14:$E$19,2,0)=7000,0,VLOOKUP(VLOOKUP(AO58,MAPPING!$B$14:$D$19,2,1),MAPPING!$C$14:$E$19,2,0)))</f>
        <v>0</v>
      </c>
      <c r="V58" s="9">
        <f>(K58*VLOOKUP(N58/K58,MAPPING!$B$21:$C$28,2,10))</f>
        <v>500</v>
      </c>
      <c r="W58" s="9">
        <f t="shared" si="58"/>
        <v>0</v>
      </c>
      <c r="X58" s="9">
        <f t="shared" si="59"/>
        <v>0</v>
      </c>
      <c r="Y58" s="9">
        <f t="shared" si="60"/>
        <v>0</v>
      </c>
      <c r="Z58" s="9">
        <f t="shared" si="61"/>
        <v>25120</v>
      </c>
      <c r="AB58" s="104" t="s">
        <v>427</v>
      </c>
      <c r="AC58" s="104" t="s">
        <v>85</v>
      </c>
      <c r="AD58" s="104" t="s">
        <v>428</v>
      </c>
      <c r="AE58" s="104" t="s">
        <v>434</v>
      </c>
      <c r="AF58" s="1" t="s">
        <v>435</v>
      </c>
      <c r="AG58" s="1" t="s">
        <v>436</v>
      </c>
      <c r="AH58" s="1" t="s">
        <v>437</v>
      </c>
      <c r="AI58" s="1" t="s">
        <v>53</v>
      </c>
      <c r="AJ58" s="5">
        <v>1</v>
      </c>
      <c r="AK58" s="6">
        <v>2.6</v>
      </c>
      <c r="AL58" s="6">
        <v>4</v>
      </c>
      <c r="AM58" s="6">
        <v>4</v>
      </c>
      <c r="AN58" s="1" t="s">
        <v>54</v>
      </c>
      <c r="AO58" s="6">
        <v>121.79</v>
      </c>
      <c r="AP58" s="1" t="s">
        <v>55</v>
      </c>
      <c r="AQ58" s="1" t="s">
        <v>55</v>
      </c>
      <c r="AR58" s="1" t="s">
        <v>55</v>
      </c>
      <c r="AS58" s="1" t="s">
        <v>55</v>
      </c>
      <c r="AT58" s="1" t="s">
        <v>55</v>
      </c>
      <c r="AU58" s="1" t="s">
        <v>108</v>
      </c>
      <c r="AV58" s="1" t="s">
        <v>105</v>
      </c>
      <c r="AW58" s="1" t="s">
        <v>106</v>
      </c>
      <c r="AX58" s="1" t="s">
        <v>53</v>
      </c>
      <c r="AY58" s="1" t="s">
        <v>56</v>
      </c>
      <c r="AZ58" s="1" t="s">
        <v>434</v>
      </c>
      <c r="BA58" s="1" t="s">
        <v>53</v>
      </c>
      <c r="BB58" s="1" t="s">
        <v>438</v>
      </c>
      <c r="BC58" s="1" t="s">
        <v>128</v>
      </c>
      <c r="BD58" s="1" t="s">
        <v>113</v>
      </c>
      <c r="BE58" s="1" t="s">
        <v>86</v>
      </c>
      <c r="BF58" s="1" t="s">
        <v>57</v>
      </c>
      <c r="BG58" s="1" t="s">
        <v>58</v>
      </c>
      <c r="BH58" s="1" t="s">
        <v>53</v>
      </c>
      <c r="BI58" s="1" t="s">
        <v>111</v>
      </c>
    </row>
    <row r="59" spans="2:61" x14ac:dyDescent="0.3">
      <c r="B59" s="7">
        <f t="shared" si="21"/>
        <v>55</v>
      </c>
      <c r="C59" s="7" t="str">
        <f t="shared" si="42"/>
        <v>FRA</v>
      </c>
      <c r="D59" s="7" t="str">
        <f t="shared" si="43"/>
        <v>2025-09-19</v>
      </c>
      <c r="E59" s="7" t="str">
        <f t="shared" si="44"/>
        <v>18050238366</v>
      </c>
      <c r="F59" s="7" t="str">
        <f t="shared" si="45"/>
        <v>PDE250057842</v>
      </c>
      <c r="G59" s="7" t="str">
        <f t="shared" si="46"/>
        <v>장항석</v>
      </c>
      <c r="H59" s="98" t="str">
        <f t="shared" si="47"/>
        <v>간이(Simple)</v>
      </c>
      <c r="I59" s="100">
        <f t="shared" si="48"/>
        <v>605.01</v>
      </c>
      <c r="J59" s="7" t="str">
        <f t="shared" si="49"/>
        <v>JIMCARRY_DE2</v>
      </c>
      <c r="K59" s="7">
        <f t="shared" si="50"/>
        <v>1</v>
      </c>
      <c r="L59" s="17">
        <f t="shared" si="51"/>
        <v>21</v>
      </c>
      <c r="M59" s="17">
        <f t="shared" si="52"/>
        <v>14.2</v>
      </c>
      <c r="N59" s="17">
        <f t="shared" si="53"/>
        <v>21</v>
      </c>
      <c r="O59" s="17">
        <f t="shared" si="54"/>
        <v>21</v>
      </c>
      <c r="P59" s="7" t="str">
        <f t="shared" si="55"/>
        <v>1837287-GEOPASS</v>
      </c>
      <c r="Q59" s="99">
        <f t="shared" si="56"/>
        <v>110980</v>
      </c>
      <c r="R59" s="9">
        <f>VLOOKUP(H59,MAPPING!$B$3:$D$12,3,0)</f>
        <v>1500</v>
      </c>
      <c r="S59" s="19">
        <f t="shared" si="57"/>
        <v>0</v>
      </c>
      <c r="T59" s="9">
        <v>0</v>
      </c>
      <c r="U59" s="9">
        <f>(IF(VLOOKUP(VLOOKUP(AO59,MAPPING!$B$14:$D$19,2,1),MAPPING!$C$14:$E$19,2,0)=7000,0,VLOOKUP(VLOOKUP(AO59,MAPPING!$B$14:$D$19,2,1),MAPPING!$C$14:$E$19,2,0)))</f>
        <v>0</v>
      </c>
      <c r="V59" s="9">
        <f>(K59*VLOOKUP(N59/K59,MAPPING!$B$21:$C$28,2,10))</f>
        <v>11000</v>
      </c>
      <c r="W59" s="9">
        <f t="shared" si="58"/>
        <v>0</v>
      </c>
      <c r="X59" s="9">
        <f t="shared" si="59"/>
        <v>0</v>
      </c>
      <c r="Y59" s="9">
        <f t="shared" si="60"/>
        <v>1600</v>
      </c>
      <c r="Z59" s="9">
        <f t="shared" si="61"/>
        <v>125080</v>
      </c>
      <c r="AB59" s="104" t="s">
        <v>427</v>
      </c>
      <c r="AC59" s="104" t="s">
        <v>85</v>
      </c>
      <c r="AD59" s="104" t="s">
        <v>428</v>
      </c>
      <c r="AE59" s="104" t="s">
        <v>439</v>
      </c>
      <c r="AF59" s="1" t="s">
        <v>130</v>
      </c>
      <c r="AG59" s="1" t="s">
        <v>131</v>
      </c>
      <c r="AH59" s="1" t="s">
        <v>140</v>
      </c>
      <c r="AI59" s="1" t="s">
        <v>53</v>
      </c>
      <c r="AJ59" s="5">
        <v>1</v>
      </c>
      <c r="AK59" s="6">
        <v>21</v>
      </c>
      <c r="AL59" s="6">
        <v>14.2</v>
      </c>
      <c r="AM59" s="6">
        <v>21</v>
      </c>
      <c r="AN59" s="1" t="s">
        <v>59</v>
      </c>
      <c r="AO59" s="6">
        <v>605.01</v>
      </c>
      <c r="AP59" s="1" t="s">
        <v>55</v>
      </c>
      <c r="AQ59" s="1" t="s">
        <v>55</v>
      </c>
      <c r="AR59" s="1" t="s">
        <v>55</v>
      </c>
      <c r="AS59" s="1" t="s">
        <v>55</v>
      </c>
      <c r="AT59" s="1" t="s">
        <v>55</v>
      </c>
      <c r="AU59" s="1" t="s">
        <v>107</v>
      </c>
      <c r="AV59" s="1" t="s">
        <v>103</v>
      </c>
      <c r="AW59" s="1" t="s">
        <v>104</v>
      </c>
      <c r="AX59" s="1" t="s">
        <v>53</v>
      </c>
      <c r="AY59" s="1" t="s">
        <v>56</v>
      </c>
      <c r="AZ59" s="1" t="s">
        <v>440</v>
      </c>
      <c r="BA59" s="1" t="s">
        <v>441</v>
      </c>
      <c r="BB59" s="1" t="s">
        <v>441</v>
      </c>
      <c r="BC59" s="1" t="s">
        <v>128</v>
      </c>
      <c r="BD59" s="1" t="s">
        <v>113</v>
      </c>
      <c r="BE59" s="1" t="s">
        <v>86</v>
      </c>
      <c r="BF59" s="1" t="s">
        <v>57</v>
      </c>
      <c r="BG59" s="1" t="s">
        <v>58</v>
      </c>
      <c r="BH59" s="1" t="s">
        <v>53</v>
      </c>
      <c r="BI59" s="1" t="s">
        <v>111</v>
      </c>
    </row>
    <row r="60" spans="2:61" x14ac:dyDescent="0.3">
      <c r="B60" s="7">
        <f t="shared" si="21"/>
        <v>56</v>
      </c>
      <c r="C60" s="7" t="str">
        <f t="shared" si="42"/>
        <v>FRA</v>
      </c>
      <c r="D60" s="7" t="str">
        <f t="shared" si="43"/>
        <v>2025-09-19</v>
      </c>
      <c r="E60" s="7" t="str">
        <f t="shared" si="44"/>
        <v>18050238366</v>
      </c>
      <c r="F60" s="7" t="str">
        <f t="shared" si="45"/>
        <v>6094318722285</v>
      </c>
      <c r="G60" s="7" t="str">
        <f t="shared" si="46"/>
        <v>김세민</v>
      </c>
      <c r="H60" s="98" t="str">
        <f t="shared" si="47"/>
        <v>목록(Manifest)</v>
      </c>
      <c r="I60" s="100">
        <f t="shared" si="48"/>
        <v>67.69</v>
      </c>
      <c r="J60" s="7" t="str">
        <f t="shared" si="49"/>
        <v>JIMCARRY_DE</v>
      </c>
      <c r="K60" s="7">
        <f t="shared" si="50"/>
        <v>1</v>
      </c>
      <c r="L60" s="17">
        <f t="shared" si="51"/>
        <v>1</v>
      </c>
      <c r="M60" s="17">
        <f t="shared" si="52"/>
        <v>1</v>
      </c>
      <c r="N60" s="17">
        <f t="shared" si="53"/>
        <v>1</v>
      </c>
      <c r="O60" s="17">
        <f t="shared" si="54"/>
        <v>1</v>
      </c>
      <c r="P60" s="7" t="str">
        <f t="shared" si="55"/>
        <v>GE730013</v>
      </c>
      <c r="Q60" s="99">
        <f t="shared" si="56"/>
        <v>9380</v>
      </c>
      <c r="R60" s="9">
        <f>VLOOKUP(H60,MAPPING!$B$3:$D$12,3,0)</f>
        <v>0</v>
      </c>
      <c r="S60" s="19">
        <f t="shared" si="57"/>
        <v>0</v>
      </c>
      <c r="T60" s="9">
        <v>0</v>
      </c>
      <c r="U60" s="9">
        <f>(IF(VLOOKUP(VLOOKUP(AO60,MAPPING!$B$14:$D$19,2,1),MAPPING!$C$14:$E$19,2,0)=7000,0,VLOOKUP(VLOOKUP(AO60,MAPPING!$B$14:$D$19,2,1),MAPPING!$C$14:$E$19,2,0)))</f>
        <v>0</v>
      </c>
      <c r="V60" s="9">
        <f>(K60*VLOOKUP(N60/K60,MAPPING!$B$21:$C$28,2,10))</f>
        <v>0</v>
      </c>
      <c r="W60" s="9">
        <f t="shared" si="58"/>
        <v>0</v>
      </c>
      <c r="X60" s="9">
        <f t="shared" si="59"/>
        <v>0</v>
      </c>
      <c r="Y60" s="9">
        <f t="shared" si="60"/>
        <v>0</v>
      </c>
      <c r="Z60" s="9">
        <f t="shared" si="61"/>
        <v>9380</v>
      </c>
      <c r="AB60" s="104" t="s">
        <v>427</v>
      </c>
      <c r="AC60" s="104" t="s">
        <v>85</v>
      </c>
      <c r="AD60" s="104" t="s">
        <v>428</v>
      </c>
      <c r="AE60" s="104" t="s">
        <v>442</v>
      </c>
      <c r="AF60" s="1" t="s">
        <v>443</v>
      </c>
      <c r="AG60" s="1" t="s">
        <v>444</v>
      </c>
      <c r="AH60" s="1" t="s">
        <v>445</v>
      </c>
      <c r="AI60" s="1" t="s">
        <v>53</v>
      </c>
      <c r="AJ60" s="5">
        <v>1</v>
      </c>
      <c r="AK60" s="6">
        <v>1</v>
      </c>
      <c r="AL60" s="6">
        <v>1</v>
      </c>
      <c r="AM60" s="6">
        <v>1</v>
      </c>
      <c r="AN60" s="1" t="s">
        <v>54</v>
      </c>
      <c r="AO60" s="6">
        <v>67.69</v>
      </c>
      <c r="AP60" s="1" t="s">
        <v>55</v>
      </c>
      <c r="AQ60" s="1" t="s">
        <v>55</v>
      </c>
      <c r="AR60" s="1" t="s">
        <v>55</v>
      </c>
      <c r="AS60" s="1" t="s">
        <v>55</v>
      </c>
      <c r="AT60" s="1" t="s">
        <v>55</v>
      </c>
      <c r="AU60" s="1" t="s">
        <v>108</v>
      </c>
      <c r="AV60" s="1" t="s">
        <v>105</v>
      </c>
      <c r="AW60" s="1" t="s">
        <v>446</v>
      </c>
      <c r="AX60" s="1" t="s">
        <v>53</v>
      </c>
      <c r="AY60" s="1" t="s">
        <v>56</v>
      </c>
      <c r="AZ60" s="1" t="s">
        <v>442</v>
      </c>
      <c r="BA60" s="1" t="s">
        <v>53</v>
      </c>
      <c r="BB60" s="1" t="s">
        <v>447</v>
      </c>
      <c r="BC60" s="1" t="s">
        <v>128</v>
      </c>
      <c r="BD60" s="1" t="s">
        <v>113</v>
      </c>
      <c r="BE60" s="1" t="s">
        <v>86</v>
      </c>
      <c r="BF60" s="1" t="s">
        <v>57</v>
      </c>
      <c r="BG60" s="1" t="s">
        <v>58</v>
      </c>
      <c r="BH60" s="1" t="s">
        <v>53</v>
      </c>
      <c r="BI60" s="1" t="s">
        <v>111</v>
      </c>
    </row>
    <row r="61" spans="2:61" x14ac:dyDescent="0.3">
      <c r="B61" s="7">
        <f t="shared" si="21"/>
        <v>57</v>
      </c>
      <c r="C61" s="7" t="str">
        <f t="shared" si="42"/>
        <v>FRA</v>
      </c>
      <c r="D61" s="7" t="str">
        <f t="shared" si="43"/>
        <v>2025-09-19</v>
      </c>
      <c r="E61" s="7" t="str">
        <f t="shared" si="44"/>
        <v>18050238366</v>
      </c>
      <c r="F61" s="7" t="str">
        <f t="shared" si="45"/>
        <v>6094318722286</v>
      </c>
      <c r="G61" s="7" t="str">
        <f t="shared" si="46"/>
        <v>봉은혜</v>
      </c>
      <c r="H61" s="98" t="str">
        <f t="shared" si="47"/>
        <v>목록(Manifest)</v>
      </c>
      <c r="I61" s="100">
        <f t="shared" si="48"/>
        <v>29.63</v>
      </c>
      <c r="J61" s="7" t="str">
        <f t="shared" si="49"/>
        <v>JIMCARRY_DE</v>
      </c>
      <c r="K61" s="7">
        <f t="shared" si="50"/>
        <v>1</v>
      </c>
      <c r="L61" s="17">
        <f t="shared" si="51"/>
        <v>1.5</v>
      </c>
      <c r="M61" s="17">
        <f t="shared" si="52"/>
        <v>2.2000000000000002</v>
      </c>
      <c r="N61" s="17">
        <f t="shared" si="53"/>
        <v>2.2000000000000002</v>
      </c>
      <c r="O61" s="17">
        <f t="shared" si="54"/>
        <v>2.5</v>
      </c>
      <c r="P61" s="7" t="str">
        <f t="shared" si="55"/>
        <v>GE731011</v>
      </c>
      <c r="Q61" s="99">
        <f t="shared" si="56"/>
        <v>17000</v>
      </c>
      <c r="R61" s="9">
        <f>VLOOKUP(H61,MAPPING!$B$3:$D$12,3,0)</f>
        <v>0</v>
      </c>
      <c r="S61" s="19">
        <f t="shared" si="57"/>
        <v>0</v>
      </c>
      <c r="T61" s="9">
        <v>0</v>
      </c>
      <c r="U61" s="9">
        <f>(IF(VLOOKUP(VLOOKUP(AO61,MAPPING!$B$14:$D$19,2,1),MAPPING!$C$14:$E$19,2,0)=7000,0,VLOOKUP(VLOOKUP(AO61,MAPPING!$B$14:$D$19,2,1),MAPPING!$C$14:$E$19,2,0)))</f>
        <v>0</v>
      </c>
      <c r="V61" s="9">
        <f>(K61*VLOOKUP(N61/K61,MAPPING!$B$21:$C$28,2,10))</f>
        <v>500</v>
      </c>
      <c r="W61" s="9">
        <f t="shared" si="58"/>
        <v>0</v>
      </c>
      <c r="X61" s="9">
        <f t="shared" si="59"/>
        <v>0</v>
      </c>
      <c r="Y61" s="9">
        <f t="shared" si="60"/>
        <v>0</v>
      </c>
      <c r="Z61" s="9">
        <f t="shared" si="61"/>
        <v>17500</v>
      </c>
      <c r="AB61" s="104" t="s">
        <v>427</v>
      </c>
      <c r="AC61" s="104" t="s">
        <v>85</v>
      </c>
      <c r="AD61" s="104" t="s">
        <v>428</v>
      </c>
      <c r="AE61" s="104" t="s">
        <v>448</v>
      </c>
      <c r="AF61" s="1" t="s">
        <v>449</v>
      </c>
      <c r="AG61" s="1" t="s">
        <v>450</v>
      </c>
      <c r="AH61" s="1" t="s">
        <v>451</v>
      </c>
      <c r="AI61" s="1" t="s">
        <v>53</v>
      </c>
      <c r="AJ61" s="5">
        <v>1</v>
      </c>
      <c r="AK61" s="6">
        <v>1.5</v>
      </c>
      <c r="AL61" s="6">
        <v>2.2000000000000002</v>
      </c>
      <c r="AM61" s="6">
        <v>2.2000000000000002</v>
      </c>
      <c r="AN61" s="1" t="s">
        <v>54</v>
      </c>
      <c r="AO61" s="6">
        <v>29.63</v>
      </c>
      <c r="AP61" s="1" t="s">
        <v>55</v>
      </c>
      <c r="AQ61" s="1" t="s">
        <v>55</v>
      </c>
      <c r="AR61" s="1" t="s">
        <v>55</v>
      </c>
      <c r="AS61" s="1" t="s">
        <v>55</v>
      </c>
      <c r="AT61" s="1" t="s">
        <v>55</v>
      </c>
      <c r="AU61" s="1" t="s">
        <v>108</v>
      </c>
      <c r="AV61" s="1" t="s">
        <v>105</v>
      </c>
      <c r="AW61" s="1" t="s">
        <v>106</v>
      </c>
      <c r="AX61" s="1" t="s">
        <v>53</v>
      </c>
      <c r="AY61" s="1" t="s">
        <v>56</v>
      </c>
      <c r="AZ61" s="1" t="s">
        <v>448</v>
      </c>
      <c r="BA61" s="1" t="s">
        <v>53</v>
      </c>
      <c r="BB61" s="1" t="s">
        <v>452</v>
      </c>
      <c r="BC61" s="1" t="s">
        <v>128</v>
      </c>
      <c r="BD61" s="1" t="s">
        <v>113</v>
      </c>
      <c r="BE61" s="1" t="s">
        <v>86</v>
      </c>
      <c r="BF61" s="1" t="s">
        <v>57</v>
      </c>
      <c r="BG61" s="1" t="s">
        <v>58</v>
      </c>
      <c r="BH61" s="1" t="s">
        <v>53</v>
      </c>
      <c r="BI61" s="1" t="s">
        <v>111</v>
      </c>
    </row>
    <row r="62" spans="2:61" x14ac:dyDescent="0.3">
      <c r="B62" s="7">
        <f t="shared" si="21"/>
        <v>58</v>
      </c>
      <c r="C62" s="7" t="str">
        <f t="shared" si="42"/>
        <v>FRA</v>
      </c>
      <c r="D62" s="7" t="str">
        <f t="shared" si="43"/>
        <v>2025-09-26</v>
      </c>
      <c r="E62" s="7" t="str">
        <f t="shared" si="44"/>
        <v>18050238381</v>
      </c>
      <c r="F62" s="7" t="str">
        <f t="shared" si="45"/>
        <v>PDE250059093</v>
      </c>
      <c r="G62" s="7" t="str">
        <f t="shared" si="46"/>
        <v>박수훈</v>
      </c>
      <c r="H62" s="98" t="str">
        <f t="shared" si="47"/>
        <v>목록(Manifest)</v>
      </c>
      <c r="I62" s="100">
        <f t="shared" si="48"/>
        <v>47.17</v>
      </c>
      <c r="J62" s="7" t="str">
        <f t="shared" si="49"/>
        <v>JIMPASS CO., LTD.</v>
      </c>
      <c r="K62" s="7">
        <f t="shared" si="50"/>
        <v>1</v>
      </c>
      <c r="L62" s="17">
        <f t="shared" si="51"/>
        <v>1</v>
      </c>
      <c r="M62" s="17">
        <f t="shared" si="52"/>
        <v>0.9</v>
      </c>
      <c r="N62" s="17">
        <f t="shared" si="53"/>
        <v>1</v>
      </c>
      <c r="O62" s="17">
        <f t="shared" si="54"/>
        <v>1</v>
      </c>
      <c r="P62" s="7" t="str">
        <f t="shared" si="55"/>
        <v>1838171-GEOPASS</v>
      </c>
      <c r="Q62" s="99">
        <f t="shared" si="56"/>
        <v>9380</v>
      </c>
      <c r="R62" s="9">
        <f>VLOOKUP(H62,MAPPING!$B$3:$D$12,3,0)</f>
        <v>0</v>
      </c>
      <c r="S62" s="19">
        <f t="shared" si="57"/>
        <v>0</v>
      </c>
      <c r="T62" s="9">
        <v>0</v>
      </c>
      <c r="U62" s="9">
        <f>(IF(VLOOKUP(VLOOKUP(AO62,MAPPING!$B$14:$D$19,2,1),MAPPING!$C$14:$E$19,2,0)=7000,0,VLOOKUP(VLOOKUP(AO62,MAPPING!$B$14:$D$19,2,1),MAPPING!$C$14:$E$19,2,0)))</f>
        <v>0</v>
      </c>
      <c r="V62" s="9">
        <f>(K62*VLOOKUP(N62/K62,MAPPING!$B$21:$C$28,2,10))</f>
        <v>0</v>
      </c>
      <c r="W62" s="9">
        <f t="shared" si="58"/>
        <v>0</v>
      </c>
      <c r="X62" s="9">
        <f t="shared" si="59"/>
        <v>0</v>
      </c>
      <c r="Y62" s="9">
        <f t="shared" si="60"/>
        <v>0</v>
      </c>
      <c r="Z62" s="9">
        <f t="shared" si="61"/>
        <v>9380</v>
      </c>
      <c r="AB62" s="104" t="s">
        <v>453</v>
      </c>
      <c r="AC62" s="104" t="s">
        <v>85</v>
      </c>
      <c r="AD62" s="104" t="s">
        <v>454</v>
      </c>
      <c r="AE62" s="104" t="s">
        <v>455</v>
      </c>
      <c r="AF62" s="1" t="s">
        <v>456</v>
      </c>
      <c r="AG62" s="1" t="s">
        <v>457</v>
      </c>
      <c r="AH62" s="1" t="s">
        <v>458</v>
      </c>
      <c r="AI62" s="1" t="s">
        <v>53</v>
      </c>
      <c r="AJ62" s="5">
        <v>1</v>
      </c>
      <c r="AK62" s="6">
        <v>1</v>
      </c>
      <c r="AL62" s="6">
        <v>0.9</v>
      </c>
      <c r="AM62" s="6">
        <v>1</v>
      </c>
      <c r="AN62" s="1" t="s">
        <v>54</v>
      </c>
      <c r="AO62" s="6">
        <v>47.17</v>
      </c>
      <c r="AP62" s="1" t="s">
        <v>55</v>
      </c>
      <c r="AQ62" s="1" t="s">
        <v>55</v>
      </c>
      <c r="AR62" s="1" t="s">
        <v>55</v>
      </c>
      <c r="AS62" s="1" t="s">
        <v>53</v>
      </c>
      <c r="AT62" s="1" t="s">
        <v>53</v>
      </c>
      <c r="AU62" s="1" t="s">
        <v>459</v>
      </c>
      <c r="AV62" s="1" t="s">
        <v>460</v>
      </c>
      <c r="AW62" s="1" t="s">
        <v>104</v>
      </c>
      <c r="AX62" s="1" t="s">
        <v>53</v>
      </c>
      <c r="AY62" s="1" t="s">
        <v>56</v>
      </c>
      <c r="AZ62" s="1" t="s">
        <v>461</v>
      </c>
      <c r="BA62" s="1" t="s">
        <v>462</v>
      </c>
      <c r="BB62" s="1" t="s">
        <v>462</v>
      </c>
      <c r="BC62" s="1" t="s">
        <v>128</v>
      </c>
      <c r="BD62" s="1" t="s">
        <v>113</v>
      </c>
      <c r="BE62" s="1" t="s">
        <v>86</v>
      </c>
      <c r="BF62" s="1" t="s">
        <v>57</v>
      </c>
      <c r="BG62" s="1" t="s">
        <v>58</v>
      </c>
      <c r="BH62" s="1" t="s">
        <v>53</v>
      </c>
      <c r="BI62" s="1" t="s">
        <v>111</v>
      </c>
    </row>
    <row r="63" spans="2:61" x14ac:dyDescent="0.3">
      <c r="B63" s="7">
        <f t="shared" si="21"/>
        <v>59</v>
      </c>
      <c r="C63" s="7" t="str">
        <f t="shared" si="42"/>
        <v>FRA</v>
      </c>
      <c r="D63" s="7" t="str">
        <f t="shared" si="43"/>
        <v>2025-09-26</v>
      </c>
      <c r="E63" s="7" t="str">
        <f t="shared" si="44"/>
        <v>18050238381</v>
      </c>
      <c r="F63" s="7" t="str">
        <f t="shared" si="45"/>
        <v>6094318722314</v>
      </c>
      <c r="G63" s="7" t="str">
        <f t="shared" si="46"/>
        <v>여준의</v>
      </c>
      <c r="H63" s="98" t="str">
        <f t="shared" si="47"/>
        <v>목록(Manifest)</v>
      </c>
      <c r="I63" s="100">
        <f t="shared" si="48"/>
        <v>65.53</v>
      </c>
      <c r="J63" s="7" t="str">
        <f t="shared" si="49"/>
        <v>JIMPASS CO., LTD.</v>
      </c>
      <c r="K63" s="7">
        <f t="shared" si="50"/>
        <v>1</v>
      </c>
      <c r="L63" s="17">
        <f t="shared" si="51"/>
        <v>0.3</v>
      </c>
      <c r="M63" s="17">
        <f t="shared" si="52"/>
        <v>0.5</v>
      </c>
      <c r="N63" s="17">
        <f t="shared" si="53"/>
        <v>0.5</v>
      </c>
      <c r="O63" s="17">
        <f t="shared" si="54"/>
        <v>0.5</v>
      </c>
      <c r="P63" s="7" t="str">
        <f t="shared" si="55"/>
        <v>GE733430</v>
      </c>
      <c r="Q63" s="99">
        <f t="shared" si="56"/>
        <v>6840</v>
      </c>
      <c r="R63" s="9">
        <f>VLOOKUP(H63,MAPPING!$B$3:$D$12,3,0)</f>
        <v>0</v>
      </c>
      <c r="S63" s="19">
        <f t="shared" si="57"/>
        <v>0</v>
      </c>
      <c r="T63" s="9">
        <v>0</v>
      </c>
      <c r="U63" s="9">
        <f>(IF(VLOOKUP(VLOOKUP(AO63,MAPPING!$B$14:$D$19,2,1),MAPPING!$C$14:$E$19,2,0)=7000,0,VLOOKUP(VLOOKUP(AO63,MAPPING!$B$14:$D$19,2,1),MAPPING!$C$14:$E$19,2,0)))</f>
        <v>0</v>
      </c>
      <c r="V63" s="9">
        <f>(K63*VLOOKUP(N63/K63,MAPPING!$B$21:$C$28,2,10))</f>
        <v>0</v>
      </c>
      <c r="W63" s="9">
        <f t="shared" si="58"/>
        <v>0</v>
      </c>
      <c r="X63" s="9">
        <f t="shared" si="59"/>
        <v>0</v>
      </c>
      <c r="Y63" s="9">
        <f t="shared" si="60"/>
        <v>0</v>
      </c>
      <c r="Z63" s="9">
        <f t="shared" si="61"/>
        <v>6840</v>
      </c>
      <c r="AB63" s="104" t="s">
        <v>453</v>
      </c>
      <c r="AC63" s="104" t="s">
        <v>85</v>
      </c>
      <c r="AD63" s="104" t="s">
        <v>454</v>
      </c>
      <c r="AE63" s="104" t="s">
        <v>463</v>
      </c>
      <c r="AF63" s="1" t="s">
        <v>464</v>
      </c>
      <c r="AG63" s="1" t="s">
        <v>465</v>
      </c>
      <c r="AH63" s="1" t="s">
        <v>466</v>
      </c>
      <c r="AI63" s="1" t="s">
        <v>53</v>
      </c>
      <c r="AJ63" s="5">
        <v>1</v>
      </c>
      <c r="AK63" s="6">
        <v>0.3</v>
      </c>
      <c r="AL63" s="6">
        <v>0.5</v>
      </c>
      <c r="AM63" s="6">
        <v>0.5</v>
      </c>
      <c r="AN63" s="1" t="s">
        <v>54</v>
      </c>
      <c r="AO63" s="6">
        <v>65.53</v>
      </c>
      <c r="AP63" s="1" t="s">
        <v>55</v>
      </c>
      <c r="AQ63" s="1" t="s">
        <v>55</v>
      </c>
      <c r="AR63" s="1" t="s">
        <v>55</v>
      </c>
      <c r="AS63" s="1" t="s">
        <v>53</v>
      </c>
      <c r="AT63" s="1" t="s">
        <v>53</v>
      </c>
      <c r="AU63" s="1" t="s">
        <v>467</v>
      </c>
      <c r="AV63" s="1" t="s">
        <v>460</v>
      </c>
      <c r="AW63" s="1" t="s">
        <v>106</v>
      </c>
      <c r="AX63" s="1" t="s">
        <v>53</v>
      </c>
      <c r="AY63" s="1" t="s">
        <v>56</v>
      </c>
      <c r="AZ63" s="1" t="s">
        <v>463</v>
      </c>
      <c r="BA63" s="1" t="s">
        <v>53</v>
      </c>
      <c r="BB63" s="1" t="s">
        <v>468</v>
      </c>
      <c r="BC63" s="1" t="s">
        <v>128</v>
      </c>
      <c r="BD63" s="1" t="s">
        <v>113</v>
      </c>
      <c r="BE63" s="1" t="s">
        <v>86</v>
      </c>
      <c r="BF63" s="1" t="s">
        <v>57</v>
      </c>
      <c r="BG63" s="1" t="s">
        <v>58</v>
      </c>
      <c r="BH63" s="1" t="s">
        <v>53</v>
      </c>
      <c r="BI63" s="1" t="s">
        <v>111</v>
      </c>
    </row>
    <row r="64" spans="2:61" x14ac:dyDescent="0.3">
      <c r="B64" s="7">
        <f t="shared" si="21"/>
        <v>60</v>
      </c>
      <c r="C64" s="7" t="str">
        <f t="shared" si="42"/>
        <v>FRA</v>
      </c>
      <c r="D64" s="7" t="str">
        <f t="shared" si="43"/>
        <v>2025-09-26</v>
      </c>
      <c r="E64" s="7" t="str">
        <f t="shared" si="44"/>
        <v>18050238381</v>
      </c>
      <c r="F64" s="7" t="str">
        <f t="shared" si="45"/>
        <v>6094318722297</v>
      </c>
      <c r="G64" s="7" t="str">
        <f t="shared" si="46"/>
        <v>강윤환</v>
      </c>
      <c r="H64" s="98" t="str">
        <f t="shared" si="47"/>
        <v>목록(Manifest)</v>
      </c>
      <c r="I64" s="100">
        <f t="shared" si="48"/>
        <v>50.42</v>
      </c>
      <c r="J64" s="7" t="str">
        <f t="shared" si="49"/>
        <v>JIMPASS CO., LTD.</v>
      </c>
      <c r="K64" s="7">
        <f t="shared" si="50"/>
        <v>1</v>
      </c>
      <c r="L64" s="17">
        <f t="shared" si="51"/>
        <v>1.5</v>
      </c>
      <c r="M64" s="17">
        <f t="shared" si="52"/>
        <v>2.5</v>
      </c>
      <c r="N64" s="17">
        <f t="shared" si="53"/>
        <v>2.5</v>
      </c>
      <c r="O64" s="17">
        <f t="shared" si="54"/>
        <v>2.5</v>
      </c>
      <c r="P64" s="7" t="str">
        <f t="shared" si="55"/>
        <v>GE731814</v>
      </c>
      <c r="Q64" s="99">
        <f t="shared" si="56"/>
        <v>17000</v>
      </c>
      <c r="R64" s="9">
        <f>VLOOKUP(H64,MAPPING!$B$3:$D$12,3,0)</f>
        <v>0</v>
      </c>
      <c r="S64" s="19">
        <f t="shared" si="57"/>
        <v>0</v>
      </c>
      <c r="T64" s="9">
        <v>0</v>
      </c>
      <c r="U64" s="9">
        <f>(IF(VLOOKUP(VLOOKUP(AO64,MAPPING!$B$14:$D$19,2,1),MAPPING!$C$14:$E$19,2,0)=7000,0,VLOOKUP(VLOOKUP(AO64,MAPPING!$B$14:$D$19,2,1),MAPPING!$C$14:$E$19,2,0)))</f>
        <v>0</v>
      </c>
      <c r="V64" s="9">
        <f>(K64*VLOOKUP(N64/K64,MAPPING!$B$21:$C$28,2,10))</f>
        <v>500</v>
      </c>
      <c r="W64" s="9">
        <f t="shared" si="58"/>
        <v>0</v>
      </c>
      <c r="X64" s="9">
        <f t="shared" si="59"/>
        <v>0</v>
      </c>
      <c r="Y64" s="9">
        <f t="shared" si="60"/>
        <v>0</v>
      </c>
      <c r="Z64" s="9">
        <f t="shared" si="61"/>
        <v>17500</v>
      </c>
      <c r="AB64" s="104" t="s">
        <v>453</v>
      </c>
      <c r="AC64" s="104" t="s">
        <v>85</v>
      </c>
      <c r="AD64" s="104" t="s">
        <v>454</v>
      </c>
      <c r="AE64" s="104" t="s">
        <v>469</v>
      </c>
      <c r="AF64" s="1" t="s">
        <v>470</v>
      </c>
      <c r="AG64" s="1" t="s">
        <v>471</v>
      </c>
      <c r="AH64" s="1" t="s">
        <v>472</v>
      </c>
      <c r="AI64" s="1" t="s">
        <v>53</v>
      </c>
      <c r="AJ64" s="5">
        <v>1</v>
      </c>
      <c r="AK64" s="6">
        <v>1.5</v>
      </c>
      <c r="AL64" s="6">
        <v>2.5</v>
      </c>
      <c r="AM64" s="6">
        <v>2.5</v>
      </c>
      <c r="AN64" s="1" t="s">
        <v>54</v>
      </c>
      <c r="AO64" s="6">
        <v>50.42</v>
      </c>
      <c r="AP64" s="1" t="s">
        <v>55</v>
      </c>
      <c r="AQ64" s="1" t="s">
        <v>55</v>
      </c>
      <c r="AR64" s="1" t="s">
        <v>55</v>
      </c>
      <c r="AS64" s="1" t="s">
        <v>53</v>
      </c>
      <c r="AT64" s="1" t="s">
        <v>53</v>
      </c>
      <c r="AU64" s="1" t="s">
        <v>467</v>
      </c>
      <c r="AV64" s="1" t="s">
        <v>460</v>
      </c>
      <c r="AW64" s="1" t="s">
        <v>104</v>
      </c>
      <c r="AX64" s="1" t="s">
        <v>53</v>
      </c>
      <c r="AY64" s="1" t="s">
        <v>56</v>
      </c>
      <c r="AZ64" s="1" t="s">
        <v>469</v>
      </c>
      <c r="BA64" s="1" t="s">
        <v>53</v>
      </c>
      <c r="BB64" s="1" t="s">
        <v>473</v>
      </c>
      <c r="BC64" s="1" t="s">
        <v>128</v>
      </c>
      <c r="BD64" s="1" t="s">
        <v>113</v>
      </c>
      <c r="BE64" s="1" t="s">
        <v>86</v>
      </c>
      <c r="BF64" s="1" t="s">
        <v>57</v>
      </c>
      <c r="BG64" s="1" t="s">
        <v>58</v>
      </c>
      <c r="BH64" s="1" t="s">
        <v>53</v>
      </c>
      <c r="BI64" s="1" t="s">
        <v>111</v>
      </c>
    </row>
    <row r="65" spans="2:61" x14ac:dyDescent="0.3">
      <c r="B65" s="7">
        <f t="shared" si="21"/>
        <v>61</v>
      </c>
      <c r="C65" s="7" t="str">
        <f t="shared" si="42"/>
        <v>FRA</v>
      </c>
      <c r="D65" s="7" t="str">
        <f t="shared" si="43"/>
        <v>2025-09-26</v>
      </c>
      <c r="E65" s="7" t="str">
        <f t="shared" si="44"/>
        <v>18050238381</v>
      </c>
      <c r="F65" s="7" t="str">
        <f t="shared" si="45"/>
        <v>6094318722302</v>
      </c>
      <c r="G65" s="7" t="str">
        <f t="shared" si="46"/>
        <v>박찬영</v>
      </c>
      <c r="H65" s="98" t="str">
        <f t="shared" si="47"/>
        <v>목록(Manifest)</v>
      </c>
      <c r="I65" s="100">
        <f t="shared" si="48"/>
        <v>20.34</v>
      </c>
      <c r="J65" s="7" t="str">
        <f t="shared" si="49"/>
        <v>JIMPASS CO., LTD.</v>
      </c>
      <c r="K65" s="7">
        <f t="shared" si="50"/>
        <v>1</v>
      </c>
      <c r="L65" s="17">
        <f t="shared" si="51"/>
        <v>0.8</v>
      </c>
      <c r="M65" s="17">
        <f t="shared" si="52"/>
        <v>0.6</v>
      </c>
      <c r="N65" s="17">
        <f t="shared" si="53"/>
        <v>0.8</v>
      </c>
      <c r="O65" s="17">
        <f t="shared" si="54"/>
        <v>1</v>
      </c>
      <c r="P65" s="7" t="str">
        <f t="shared" si="55"/>
        <v>GE732439</v>
      </c>
      <c r="Q65" s="99">
        <f t="shared" si="56"/>
        <v>9380</v>
      </c>
      <c r="R65" s="9">
        <f>VLOOKUP(H65,MAPPING!$B$3:$D$12,3,0)</f>
        <v>0</v>
      </c>
      <c r="S65" s="19">
        <f t="shared" si="57"/>
        <v>0</v>
      </c>
      <c r="T65" s="9">
        <v>0</v>
      </c>
      <c r="U65" s="9">
        <f>(IF(VLOOKUP(VLOOKUP(AO65,MAPPING!$B$14:$D$19,2,1),MAPPING!$C$14:$E$19,2,0)=7000,0,VLOOKUP(VLOOKUP(AO65,MAPPING!$B$14:$D$19,2,1),MAPPING!$C$14:$E$19,2,0)))</f>
        <v>0</v>
      </c>
      <c r="V65" s="9">
        <f>(K65*VLOOKUP(N65/K65,MAPPING!$B$21:$C$28,2,10))</f>
        <v>0</v>
      </c>
      <c r="W65" s="9">
        <f t="shared" si="58"/>
        <v>0</v>
      </c>
      <c r="X65" s="9">
        <f t="shared" si="59"/>
        <v>0</v>
      </c>
      <c r="Y65" s="9">
        <f t="shared" si="60"/>
        <v>0</v>
      </c>
      <c r="Z65" s="9">
        <f t="shared" si="61"/>
        <v>9380</v>
      </c>
      <c r="AB65" s="104" t="s">
        <v>453</v>
      </c>
      <c r="AC65" s="104" t="s">
        <v>85</v>
      </c>
      <c r="AD65" s="104" t="s">
        <v>454</v>
      </c>
      <c r="AE65" s="104" t="s">
        <v>474</v>
      </c>
      <c r="AF65" s="1" t="s">
        <v>475</v>
      </c>
      <c r="AG65" s="1" t="s">
        <v>476</v>
      </c>
      <c r="AH65" s="1" t="s">
        <v>477</v>
      </c>
      <c r="AI65" s="1" t="s">
        <v>53</v>
      </c>
      <c r="AJ65" s="5">
        <v>1</v>
      </c>
      <c r="AK65" s="6">
        <v>0.8</v>
      </c>
      <c r="AL65" s="6">
        <v>0.6</v>
      </c>
      <c r="AM65" s="6">
        <v>0.8</v>
      </c>
      <c r="AN65" s="1" t="s">
        <v>54</v>
      </c>
      <c r="AO65" s="6">
        <v>20.34</v>
      </c>
      <c r="AP65" s="1" t="s">
        <v>55</v>
      </c>
      <c r="AQ65" s="1" t="s">
        <v>55</v>
      </c>
      <c r="AR65" s="1" t="s">
        <v>55</v>
      </c>
      <c r="AS65" s="1" t="s">
        <v>53</v>
      </c>
      <c r="AT65" s="1" t="s">
        <v>53</v>
      </c>
      <c r="AU65" s="1" t="s">
        <v>467</v>
      </c>
      <c r="AV65" s="1" t="s">
        <v>460</v>
      </c>
      <c r="AW65" s="1" t="s">
        <v>106</v>
      </c>
      <c r="AX65" s="1" t="s">
        <v>53</v>
      </c>
      <c r="AY65" s="1" t="s">
        <v>56</v>
      </c>
      <c r="AZ65" s="1" t="s">
        <v>474</v>
      </c>
      <c r="BA65" s="1" t="s">
        <v>53</v>
      </c>
      <c r="BB65" s="1" t="s">
        <v>478</v>
      </c>
      <c r="BC65" s="1" t="s">
        <v>128</v>
      </c>
      <c r="BD65" s="1" t="s">
        <v>113</v>
      </c>
      <c r="BE65" s="1" t="s">
        <v>86</v>
      </c>
      <c r="BF65" s="1" t="s">
        <v>57</v>
      </c>
      <c r="BG65" s="1" t="s">
        <v>58</v>
      </c>
      <c r="BH65" s="1" t="s">
        <v>53</v>
      </c>
      <c r="BI65" s="1" t="s">
        <v>111</v>
      </c>
    </row>
    <row r="66" spans="2:61" x14ac:dyDescent="0.3">
      <c r="B66" s="7">
        <f t="shared" si="21"/>
        <v>62</v>
      </c>
      <c r="C66" s="7" t="str">
        <f t="shared" si="42"/>
        <v>FRA</v>
      </c>
      <c r="D66" s="7" t="str">
        <f t="shared" si="43"/>
        <v>2025-09-26</v>
      </c>
      <c r="E66" s="7" t="str">
        <f t="shared" si="44"/>
        <v>18050238381</v>
      </c>
      <c r="F66" s="7" t="str">
        <f t="shared" si="45"/>
        <v>6094318722299</v>
      </c>
      <c r="G66" s="7" t="str">
        <f t="shared" si="46"/>
        <v>김범기</v>
      </c>
      <c r="H66" s="98" t="str">
        <f t="shared" si="47"/>
        <v>목록(Manifest)</v>
      </c>
      <c r="I66" s="100">
        <f t="shared" si="48"/>
        <v>97.86</v>
      </c>
      <c r="J66" s="7" t="str">
        <f t="shared" si="49"/>
        <v>JIMPASS CO., LTD.</v>
      </c>
      <c r="K66" s="7">
        <f t="shared" si="50"/>
        <v>1</v>
      </c>
      <c r="L66" s="17">
        <f t="shared" si="51"/>
        <v>2</v>
      </c>
      <c r="M66" s="17">
        <f t="shared" si="52"/>
        <v>4.4000000000000004</v>
      </c>
      <c r="N66" s="17">
        <f t="shared" si="53"/>
        <v>4.4000000000000004</v>
      </c>
      <c r="O66" s="17">
        <f t="shared" si="54"/>
        <v>4.5</v>
      </c>
      <c r="P66" s="7" t="str">
        <f t="shared" si="55"/>
        <v>GE732095</v>
      </c>
      <c r="Q66" s="99">
        <f t="shared" si="56"/>
        <v>27160</v>
      </c>
      <c r="R66" s="9">
        <f>VLOOKUP(H66,MAPPING!$B$3:$D$12,3,0)</f>
        <v>0</v>
      </c>
      <c r="S66" s="19">
        <f t="shared" si="57"/>
        <v>0</v>
      </c>
      <c r="T66" s="9">
        <v>0</v>
      </c>
      <c r="U66" s="9">
        <f>(IF(VLOOKUP(VLOOKUP(AO66,MAPPING!$B$14:$D$19,2,1),MAPPING!$C$14:$E$19,2,0)=7000,0,VLOOKUP(VLOOKUP(AO66,MAPPING!$B$14:$D$19,2,1),MAPPING!$C$14:$E$19,2,0)))</f>
        <v>0</v>
      </c>
      <c r="V66" s="9">
        <f>(K66*VLOOKUP(N66/K66,MAPPING!$B$21:$C$28,2,10))</f>
        <v>500</v>
      </c>
      <c r="W66" s="9">
        <f t="shared" si="58"/>
        <v>0</v>
      </c>
      <c r="X66" s="9">
        <f t="shared" si="59"/>
        <v>0</v>
      </c>
      <c r="Y66" s="9">
        <f t="shared" si="60"/>
        <v>0</v>
      </c>
      <c r="Z66" s="9">
        <f t="shared" si="61"/>
        <v>27660</v>
      </c>
      <c r="AB66" s="104" t="s">
        <v>453</v>
      </c>
      <c r="AC66" s="104" t="s">
        <v>85</v>
      </c>
      <c r="AD66" s="104" t="s">
        <v>454</v>
      </c>
      <c r="AE66" s="104" t="s">
        <v>479</v>
      </c>
      <c r="AF66" s="1" t="s">
        <v>480</v>
      </c>
      <c r="AG66" s="1" t="s">
        <v>481</v>
      </c>
      <c r="AH66" s="1" t="s">
        <v>482</v>
      </c>
      <c r="AI66" s="1" t="s">
        <v>53</v>
      </c>
      <c r="AJ66" s="5">
        <v>1</v>
      </c>
      <c r="AK66" s="6">
        <v>2</v>
      </c>
      <c r="AL66" s="6">
        <v>4.4000000000000004</v>
      </c>
      <c r="AM66" s="6">
        <v>4.4000000000000004</v>
      </c>
      <c r="AN66" s="106" t="s">
        <v>54</v>
      </c>
      <c r="AO66" s="6">
        <v>97.86</v>
      </c>
      <c r="AP66" s="1" t="s">
        <v>55</v>
      </c>
      <c r="AQ66" s="1" t="s">
        <v>55</v>
      </c>
      <c r="AR66" s="1" t="s">
        <v>55</v>
      </c>
      <c r="AS66" s="1" t="s">
        <v>53</v>
      </c>
      <c r="AT66" s="1" t="s">
        <v>53</v>
      </c>
      <c r="AU66" s="1" t="s">
        <v>467</v>
      </c>
      <c r="AV66" s="1" t="s">
        <v>460</v>
      </c>
      <c r="AW66" s="1" t="s">
        <v>483</v>
      </c>
      <c r="AX66" s="1" t="s">
        <v>53</v>
      </c>
      <c r="AY66" s="1" t="s">
        <v>56</v>
      </c>
      <c r="AZ66" s="1" t="s">
        <v>479</v>
      </c>
      <c r="BA66" s="1" t="s">
        <v>53</v>
      </c>
      <c r="BB66" s="1" t="s">
        <v>484</v>
      </c>
      <c r="BC66" s="1" t="s">
        <v>128</v>
      </c>
      <c r="BD66" s="1" t="s">
        <v>113</v>
      </c>
      <c r="BE66" s="1" t="s">
        <v>86</v>
      </c>
      <c r="BF66" s="1" t="s">
        <v>57</v>
      </c>
      <c r="BG66" s="1" t="s">
        <v>58</v>
      </c>
      <c r="BH66" s="1" t="s">
        <v>53</v>
      </c>
      <c r="BI66" s="1" t="s">
        <v>111</v>
      </c>
    </row>
    <row r="67" spans="2:61" x14ac:dyDescent="0.3">
      <c r="B67" s="7">
        <f t="shared" si="21"/>
        <v>63</v>
      </c>
      <c r="C67" s="7" t="str">
        <f t="shared" si="42"/>
        <v>FRA</v>
      </c>
      <c r="D67" s="7" t="str">
        <f t="shared" si="43"/>
        <v>2025-09-26</v>
      </c>
      <c r="E67" s="7" t="str">
        <f t="shared" si="44"/>
        <v>18050238381</v>
      </c>
      <c r="F67" s="7" t="str">
        <f t="shared" si="45"/>
        <v>6094318722306</v>
      </c>
      <c r="G67" s="7" t="str">
        <f t="shared" si="46"/>
        <v>김태인</v>
      </c>
      <c r="H67" s="98" t="str">
        <f t="shared" si="47"/>
        <v>목록(Manifest)</v>
      </c>
      <c r="I67" s="100">
        <f t="shared" si="48"/>
        <v>66.599999999999994</v>
      </c>
      <c r="J67" s="7" t="str">
        <f t="shared" si="49"/>
        <v>JIMPASS CO., LTD.</v>
      </c>
      <c r="K67" s="7">
        <f t="shared" si="50"/>
        <v>1</v>
      </c>
      <c r="L67" s="17">
        <f t="shared" si="51"/>
        <v>1</v>
      </c>
      <c r="M67" s="17">
        <f t="shared" si="52"/>
        <v>1.2</v>
      </c>
      <c r="N67" s="17">
        <f t="shared" si="53"/>
        <v>1.2</v>
      </c>
      <c r="O67" s="17">
        <f t="shared" si="54"/>
        <v>1.5</v>
      </c>
      <c r="P67" s="7" t="str">
        <f t="shared" si="55"/>
        <v>GE732743</v>
      </c>
      <c r="Q67" s="99">
        <f t="shared" si="56"/>
        <v>11920</v>
      </c>
      <c r="R67" s="9">
        <f>VLOOKUP(H67,MAPPING!$B$3:$D$12,3,0)</f>
        <v>0</v>
      </c>
      <c r="S67" s="19">
        <f t="shared" si="57"/>
        <v>0</v>
      </c>
      <c r="T67" s="9">
        <v>0</v>
      </c>
      <c r="U67" s="9">
        <f>(IF(VLOOKUP(VLOOKUP(AO67,MAPPING!$B$14:$D$19,2,1),MAPPING!$C$14:$E$19,2,0)=7000,0,VLOOKUP(VLOOKUP(AO67,MAPPING!$B$14:$D$19,2,1),MAPPING!$C$14:$E$19,2,0)))</f>
        <v>0</v>
      </c>
      <c r="V67" s="9">
        <f>(K67*VLOOKUP(N67/K67,MAPPING!$B$21:$C$28,2,10))</f>
        <v>0</v>
      </c>
      <c r="W67" s="9">
        <f t="shared" si="58"/>
        <v>0</v>
      </c>
      <c r="X67" s="9">
        <f t="shared" si="59"/>
        <v>0</v>
      </c>
      <c r="Y67" s="9">
        <f t="shared" si="60"/>
        <v>0</v>
      </c>
      <c r="Z67" s="9">
        <f t="shared" si="61"/>
        <v>11920</v>
      </c>
      <c r="AB67" s="104" t="s">
        <v>453</v>
      </c>
      <c r="AC67" s="104" t="s">
        <v>85</v>
      </c>
      <c r="AD67" s="104" t="s">
        <v>454</v>
      </c>
      <c r="AE67" s="104" t="s">
        <v>485</v>
      </c>
      <c r="AF67" s="1" t="s">
        <v>486</v>
      </c>
      <c r="AG67" s="1" t="s">
        <v>487</v>
      </c>
      <c r="AH67" s="1" t="s">
        <v>488</v>
      </c>
      <c r="AI67" s="1" t="s">
        <v>53</v>
      </c>
      <c r="AJ67" s="5">
        <v>1</v>
      </c>
      <c r="AK67" s="6">
        <v>1</v>
      </c>
      <c r="AL67" s="6">
        <v>1.2</v>
      </c>
      <c r="AM67" s="6">
        <v>1.2</v>
      </c>
      <c r="AN67" s="1" t="s">
        <v>54</v>
      </c>
      <c r="AO67" s="6">
        <v>66.599999999999994</v>
      </c>
      <c r="AP67" s="1" t="s">
        <v>55</v>
      </c>
      <c r="AQ67" s="1" t="s">
        <v>55</v>
      </c>
      <c r="AR67" s="1" t="s">
        <v>55</v>
      </c>
      <c r="AS67" s="1" t="s">
        <v>53</v>
      </c>
      <c r="AT67" s="1" t="s">
        <v>53</v>
      </c>
      <c r="AU67" s="1" t="s">
        <v>467</v>
      </c>
      <c r="AV67" s="1" t="s">
        <v>460</v>
      </c>
      <c r="AW67" s="1" t="s">
        <v>489</v>
      </c>
      <c r="AX67" s="1" t="s">
        <v>53</v>
      </c>
      <c r="AY67" s="1" t="s">
        <v>56</v>
      </c>
      <c r="AZ67" s="1" t="s">
        <v>485</v>
      </c>
      <c r="BA67" s="1" t="s">
        <v>53</v>
      </c>
      <c r="BB67" s="1" t="s">
        <v>490</v>
      </c>
      <c r="BC67" s="1" t="s">
        <v>128</v>
      </c>
      <c r="BD67" s="1" t="s">
        <v>113</v>
      </c>
      <c r="BE67" s="1" t="s">
        <v>86</v>
      </c>
      <c r="BF67" s="1" t="s">
        <v>57</v>
      </c>
      <c r="BG67" s="1" t="s">
        <v>58</v>
      </c>
      <c r="BH67" s="1" t="s">
        <v>53</v>
      </c>
      <c r="BI67" s="1" t="s">
        <v>111</v>
      </c>
    </row>
    <row r="68" spans="2:61" x14ac:dyDescent="0.3">
      <c r="B68" s="7">
        <f t="shared" si="21"/>
        <v>64</v>
      </c>
      <c r="C68" s="7" t="str">
        <f t="shared" si="42"/>
        <v>FRA</v>
      </c>
      <c r="D68" s="7" t="str">
        <f t="shared" si="43"/>
        <v>2025-09-26</v>
      </c>
      <c r="E68" s="7" t="str">
        <f t="shared" si="44"/>
        <v>18050238381</v>
      </c>
      <c r="F68" s="7" t="str">
        <f t="shared" si="45"/>
        <v>6094318722303</v>
      </c>
      <c r="G68" s="7" t="str">
        <f t="shared" si="46"/>
        <v>송수아</v>
      </c>
      <c r="H68" s="98" t="str">
        <f t="shared" si="47"/>
        <v>목록(Manifest)</v>
      </c>
      <c r="I68" s="100">
        <f t="shared" si="48"/>
        <v>129.72999999999999</v>
      </c>
      <c r="J68" s="7" t="str">
        <f t="shared" si="49"/>
        <v>JIMPASS CO., LTD.</v>
      </c>
      <c r="K68" s="7">
        <f t="shared" si="50"/>
        <v>1</v>
      </c>
      <c r="L68" s="17">
        <f t="shared" si="51"/>
        <v>2.5</v>
      </c>
      <c r="M68" s="17">
        <f t="shared" si="52"/>
        <v>8.8000000000000007</v>
      </c>
      <c r="N68" s="17">
        <f t="shared" si="53"/>
        <v>9</v>
      </c>
      <c r="O68" s="17">
        <f t="shared" si="54"/>
        <v>9</v>
      </c>
      <c r="P68" s="7" t="str">
        <f t="shared" si="55"/>
        <v>GE732562</v>
      </c>
      <c r="Q68" s="99">
        <f t="shared" si="56"/>
        <v>50020</v>
      </c>
      <c r="R68" s="9">
        <f>VLOOKUP(H68,MAPPING!$B$3:$D$12,3,0)</f>
        <v>0</v>
      </c>
      <c r="S68" s="19">
        <f t="shared" si="57"/>
        <v>0</v>
      </c>
      <c r="T68" s="9">
        <v>0</v>
      </c>
      <c r="U68" s="9">
        <f>(IF(VLOOKUP(VLOOKUP(AO68,MAPPING!$B$14:$D$19,2,1),MAPPING!$C$14:$E$19,2,0)=7000,0,VLOOKUP(VLOOKUP(AO68,MAPPING!$B$14:$D$19,2,1),MAPPING!$C$14:$E$19,2,0)))</f>
        <v>0</v>
      </c>
      <c r="V68" s="9">
        <f>(K68*VLOOKUP(N68/K68,MAPPING!$B$21:$C$28,2,10))</f>
        <v>1000</v>
      </c>
      <c r="W68" s="9">
        <f t="shared" si="58"/>
        <v>0</v>
      </c>
      <c r="X68" s="9">
        <f t="shared" si="59"/>
        <v>0</v>
      </c>
      <c r="Y68" s="9">
        <f t="shared" si="60"/>
        <v>400</v>
      </c>
      <c r="Z68" s="9">
        <f t="shared" si="61"/>
        <v>51420</v>
      </c>
      <c r="AB68" s="104" t="s">
        <v>453</v>
      </c>
      <c r="AC68" s="104" t="s">
        <v>85</v>
      </c>
      <c r="AD68" s="104" t="s">
        <v>454</v>
      </c>
      <c r="AE68" s="104" t="s">
        <v>491</v>
      </c>
      <c r="AF68" s="1" t="s">
        <v>399</v>
      </c>
      <c r="AG68" s="1" t="s">
        <v>400</v>
      </c>
      <c r="AH68" s="1" t="s">
        <v>401</v>
      </c>
      <c r="AI68" s="1" t="s">
        <v>53</v>
      </c>
      <c r="AJ68" s="5">
        <v>1</v>
      </c>
      <c r="AK68" s="6">
        <v>2.5</v>
      </c>
      <c r="AL68" s="6">
        <v>8.8000000000000007</v>
      </c>
      <c r="AM68" s="6">
        <v>9</v>
      </c>
      <c r="AN68" s="1" t="s">
        <v>54</v>
      </c>
      <c r="AO68" s="6">
        <v>129.72999999999999</v>
      </c>
      <c r="AP68" s="1" t="s">
        <v>55</v>
      </c>
      <c r="AQ68" s="1" t="s">
        <v>55</v>
      </c>
      <c r="AR68" s="1" t="s">
        <v>55</v>
      </c>
      <c r="AS68" s="1" t="s">
        <v>53</v>
      </c>
      <c r="AT68" s="1" t="s">
        <v>53</v>
      </c>
      <c r="AU68" s="1" t="s">
        <v>467</v>
      </c>
      <c r="AV68" s="1" t="s">
        <v>460</v>
      </c>
      <c r="AW68" s="1" t="s">
        <v>492</v>
      </c>
      <c r="AX68" s="1" t="s">
        <v>53</v>
      </c>
      <c r="AY68" s="1" t="s">
        <v>56</v>
      </c>
      <c r="AZ68" s="1" t="s">
        <v>491</v>
      </c>
      <c r="BA68" s="1" t="s">
        <v>53</v>
      </c>
      <c r="BB68" s="1" t="s">
        <v>493</v>
      </c>
      <c r="BC68" s="1" t="s">
        <v>128</v>
      </c>
      <c r="BD68" s="1" t="s">
        <v>113</v>
      </c>
      <c r="BE68" s="1" t="s">
        <v>86</v>
      </c>
      <c r="BF68" s="1" t="s">
        <v>57</v>
      </c>
      <c r="BG68" s="1" t="s">
        <v>58</v>
      </c>
      <c r="BH68" s="1" t="s">
        <v>53</v>
      </c>
      <c r="BI68" s="1" t="s">
        <v>111</v>
      </c>
    </row>
    <row r="69" spans="2:61" x14ac:dyDescent="0.3">
      <c r="B69" s="7">
        <f t="shared" si="21"/>
        <v>65</v>
      </c>
      <c r="C69" s="7" t="str">
        <f t="shared" si="42"/>
        <v>FRA</v>
      </c>
      <c r="D69" s="7" t="str">
        <f t="shared" si="43"/>
        <v>2025-09-26</v>
      </c>
      <c r="E69" s="7" t="str">
        <f t="shared" si="44"/>
        <v>18050238381</v>
      </c>
      <c r="F69" s="7" t="str">
        <f t="shared" si="45"/>
        <v>6094318722312</v>
      </c>
      <c r="G69" s="7" t="str">
        <f t="shared" si="46"/>
        <v>구영숙</v>
      </c>
      <c r="H69" s="98" t="str">
        <f t="shared" si="47"/>
        <v>간이(Simple)</v>
      </c>
      <c r="I69" s="100">
        <f t="shared" si="48"/>
        <v>258.29000000000002</v>
      </c>
      <c r="J69" s="7" t="str">
        <f t="shared" si="49"/>
        <v>JIMPASS CO., LTD.</v>
      </c>
      <c r="K69" s="7">
        <f t="shared" si="50"/>
        <v>1</v>
      </c>
      <c r="L69" s="17">
        <f t="shared" si="51"/>
        <v>13.5</v>
      </c>
      <c r="M69" s="17">
        <f t="shared" si="52"/>
        <v>14.7</v>
      </c>
      <c r="N69" s="17">
        <f t="shared" si="53"/>
        <v>15</v>
      </c>
      <c r="O69" s="17">
        <f t="shared" si="54"/>
        <v>15</v>
      </c>
      <c r="P69" s="7" t="str">
        <f t="shared" si="55"/>
        <v>GE733427</v>
      </c>
      <c r="Q69" s="99">
        <f t="shared" si="56"/>
        <v>80500</v>
      </c>
      <c r="R69" s="9">
        <f>VLOOKUP(H69,MAPPING!$B$3:$D$12,3,0)</f>
        <v>1500</v>
      </c>
      <c r="S69" s="19">
        <f t="shared" si="57"/>
        <v>0</v>
      </c>
      <c r="T69" s="9">
        <v>0</v>
      </c>
      <c r="U69" s="9">
        <f>(IF(VLOOKUP(VLOOKUP(AO69,MAPPING!$B$14:$D$19,2,1),MAPPING!$C$14:$E$19,2,0)=7000,0,VLOOKUP(VLOOKUP(AO69,MAPPING!$B$14:$D$19,2,1),MAPPING!$C$14:$E$19,2,0)))</f>
        <v>0</v>
      </c>
      <c r="V69" s="9">
        <f>(K69*VLOOKUP(N69/K69,MAPPING!$B$21:$C$28,2,10))</f>
        <v>3000</v>
      </c>
      <c r="W69" s="9">
        <f t="shared" si="58"/>
        <v>0</v>
      </c>
      <c r="X69" s="9">
        <f t="shared" si="59"/>
        <v>0</v>
      </c>
      <c r="Y69" s="9">
        <f t="shared" si="60"/>
        <v>1000</v>
      </c>
      <c r="Z69" s="9">
        <f t="shared" si="61"/>
        <v>86000</v>
      </c>
      <c r="AB69" s="104" t="s">
        <v>453</v>
      </c>
      <c r="AC69" s="104" t="s">
        <v>85</v>
      </c>
      <c r="AD69" s="104" t="s">
        <v>454</v>
      </c>
      <c r="AE69" s="104" t="s">
        <v>494</v>
      </c>
      <c r="AF69" s="1" t="s">
        <v>495</v>
      </c>
      <c r="AG69" s="1" t="s">
        <v>496</v>
      </c>
      <c r="AH69" s="1" t="s">
        <v>497</v>
      </c>
      <c r="AI69" s="1" t="s">
        <v>53</v>
      </c>
      <c r="AJ69" s="5">
        <v>1</v>
      </c>
      <c r="AK69" s="6">
        <v>13.5</v>
      </c>
      <c r="AL69" s="6">
        <v>14.7</v>
      </c>
      <c r="AM69" s="6">
        <v>15</v>
      </c>
      <c r="AN69" s="1" t="s">
        <v>59</v>
      </c>
      <c r="AO69" s="6">
        <v>258.29000000000002</v>
      </c>
      <c r="AP69" s="1" t="s">
        <v>55</v>
      </c>
      <c r="AQ69" s="1" t="s">
        <v>53</v>
      </c>
      <c r="AR69" s="1" t="s">
        <v>53</v>
      </c>
      <c r="AS69" s="1" t="s">
        <v>53</v>
      </c>
      <c r="AT69" s="1" t="s">
        <v>53</v>
      </c>
      <c r="AU69" s="1" t="s">
        <v>467</v>
      </c>
      <c r="AV69" s="1" t="s">
        <v>460</v>
      </c>
      <c r="AW69" s="1" t="s">
        <v>106</v>
      </c>
      <c r="AX69" s="1" t="s">
        <v>53</v>
      </c>
      <c r="AY69" s="1" t="s">
        <v>56</v>
      </c>
      <c r="AZ69" s="1" t="s">
        <v>494</v>
      </c>
      <c r="BA69" s="1" t="s">
        <v>53</v>
      </c>
      <c r="BB69" s="1" t="s">
        <v>498</v>
      </c>
      <c r="BC69" s="1" t="s">
        <v>128</v>
      </c>
      <c r="BD69" s="1" t="s">
        <v>113</v>
      </c>
      <c r="BE69" s="1" t="s">
        <v>86</v>
      </c>
      <c r="BF69" s="1" t="s">
        <v>57</v>
      </c>
      <c r="BG69" s="1" t="s">
        <v>58</v>
      </c>
      <c r="BH69" s="1" t="s">
        <v>53</v>
      </c>
      <c r="BI69" s="1" t="s">
        <v>111</v>
      </c>
    </row>
    <row r="70" spans="2:61" x14ac:dyDescent="0.3">
      <c r="B70" s="7">
        <f t="shared" ref="B70:B92" si="62">B69+1</f>
        <v>66</v>
      </c>
      <c r="C70" s="7" t="str">
        <f t="shared" si="42"/>
        <v>FRA</v>
      </c>
      <c r="D70" s="7" t="str">
        <f t="shared" si="43"/>
        <v>2025-09-26</v>
      </c>
      <c r="E70" s="7" t="str">
        <f t="shared" si="44"/>
        <v>18050238381</v>
      </c>
      <c r="F70" s="7" t="str">
        <f t="shared" si="45"/>
        <v>6094318722300</v>
      </c>
      <c r="G70" s="7" t="str">
        <f t="shared" si="46"/>
        <v>이가영</v>
      </c>
      <c r="H70" s="98" t="str">
        <f t="shared" si="47"/>
        <v>목록(Manifest)</v>
      </c>
      <c r="I70" s="100">
        <f t="shared" si="48"/>
        <v>104.35</v>
      </c>
      <c r="J70" s="7" t="str">
        <f t="shared" si="49"/>
        <v>JIMPASS CO., LTD.</v>
      </c>
      <c r="K70" s="7">
        <f t="shared" si="50"/>
        <v>1</v>
      </c>
      <c r="L70" s="17">
        <f t="shared" si="51"/>
        <v>0.5</v>
      </c>
      <c r="M70" s="17">
        <f t="shared" si="52"/>
        <v>1.4</v>
      </c>
      <c r="N70" s="17">
        <f t="shared" si="53"/>
        <v>1.4</v>
      </c>
      <c r="O70" s="17">
        <f t="shared" si="54"/>
        <v>1.5</v>
      </c>
      <c r="P70" s="7" t="str">
        <f t="shared" si="55"/>
        <v>GE732215</v>
      </c>
      <c r="Q70" s="99">
        <f t="shared" si="56"/>
        <v>11920</v>
      </c>
      <c r="R70" s="9">
        <f>VLOOKUP(H70,MAPPING!$B$3:$D$12,3,0)</f>
        <v>0</v>
      </c>
      <c r="S70" s="19">
        <f t="shared" si="57"/>
        <v>0</v>
      </c>
      <c r="T70" s="9">
        <v>0</v>
      </c>
      <c r="U70" s="9">
        <f>(IF(VLOOKUP(VLOOKUP(AO70,MAPPING!$B$14:$D$19,2,1),MAPPING!$C$14:$E$19,2,0)=7000,0,VLOOKUP(VLOOKUP(AO70,MAPPING!$B$14:$D$19,2,1),MAPPING!$C$14:$E$19,2,0)))</f>
        <v>0</v>
      </c>
      <c r="V70" s="9">
        <f>(K70*VLOOKUP(N70/K70,MAPPING!$B$21:$C$28,2,10))</f>
        <v>0</v>
      </c>
      <c r="W70" s="9">
        <f t="shared" si="58"/>
        <v>0</v>
      </c>
      <c r="X70" s="9">
        <f t="shared" si="59"/>
        <v>0</v>
      </c>
      <c r="Y70" s="9">
        <f t="shared" si="60"/>
        <v>0</v>
      </c>
      <c r="Z70" s="9">
        <f t="shared" si="61"/>
        <v>11920</v>
      </c>
      <c r="AB70" s="104" t="s">
        <v>453</v>
      </c>
      <c r="AC70" s="104" t="s">
        <v>85</v>
      </c>
      <c r="AD70" s="104" t="s">
        <v>454</v>
      </c>
      <c r="AE70" s="104" t="s">
        <v>499</v>
      </c>
      <c r="AF70" s="1" t="s">
        <v>500</v>
      </c>
      <c r="AG70" s="1" t="s">
        <v>501</v>
      </c>
      <c r="AH70" s="1" t="s">
        <v>502</v>
      </c>
      <c r="AI70" s="1" t="s">
        <v>53</v>
      </c>
      <c r="AJ70" s="5">
        <v>1</v>
      </c>
      <c r="AK70" s="6">
        <v>0.5</v>
      </c>
      <c r="AL70" s="6">
        <v>1.4</v>
      </c>
      <c r="AM70" s="6">
        <v>1.4</v>
      </c>
      <c r="AN70" s="1" t="s">
        <v>54</v>
      </c>
      <c r="AO70" s="6">
        <v>104.35</v>
      </c>
      <c r="AP70" s="1" t="s">
        <v>55</v>
      </c>
      <c r="AQ70" s="1" t="s">
        <v>55</v>
      </c>
      <c r="AR70" s="1" t="s">
        <v>55</v>
      </c>
      <c r="AS70" s="1" t="s">
        <v>53</v>
      </c>
      <c r="AT70" s="1" t="s">
        <v>53</v>
      </c>
      <c r="AU70" s="1" t="s">
        <v>467</v>
      </c>
      <c r="AV70" s="1" t="s">
        <v>460</v>
      </c>
      <c r="AW70" s="1" t="s">
        <v>127</v>
      </c>
      <c r="AX70" s="1" t="s">
        <v>53</v>
      </c>
      <c r="AY70" s="1" t="s">
        <v>56</v>
      </c>
      <c r="AZ70" s="1" t="s">
        <v>499</v>
      </c>
      <c r="BA70" s="1" t="s">
        <v>53</v>
      </c>
      <c r="BB70" s="1" t="s">
        <v>503</v>
      </c>
      <c r="BC70" s="1" t="s">
        <v>128</v>
      </c>
      <c r="BD70" s="1" t="s">
        <v>113</v>
      </c>
      <c r="BE70" s="1" t="s">
        <v>86</v>
      </c>
      <c r="BF70" s="1" t="s">
        <v>57</v>
      </c>
      <c r="BG70" s="1" t="s">
        <v>58</v>
      </c>
      <c r="BH70" s="1" t="s">
        <v>53</v>
      </c>
      <c r="BI70" s="1" t="s">
        <v>111</v>
      </c>
    </row>
    <row r="71" spans="2:61" x14ac:dyDescent="0.3">
      <c r="B71" s="7">
        <f t="shared" si="62"/>
        <v>67</v>
      </c>
      <c r="C71" s="7" t="str">
        <f t="shared" ref="C71:C92" si="63">AC71</f>
        <v>FRA</v>
      </c>
      <c r="D71" s="7" t="str">
        <f t="shared" ref="D71:D92" si="64">AB71</f>
        <v>2025-09-26</v>
      </c>
      <c r="E71" s="7" t="str">
        <f t="shared" ref="E71:E92" si="65">AD71</f>
        <v>18050238381</v>
      </c>
      <c r="F71" s="7" t="str">
        <f t="shared" ref="F71:F92" si="66">AE71</f>
        <v>6094318722296</v>
      </c>
      <c r="G71" s="7" t="str">
        <f t="shared" ref="G71:G92" si="67">AF71</f>
        <v>최재훈</v>
      </c>
      <c r="H71" s="98" t="str">
        <f t="shared" ref="H71:H92" si="68">AN71</f>
        <v>목록(Manifest)</v>
      </c>
      <c r="I71" s="100">
        <f t="shared" ref="I71:I92" si="69">AO71</f>
        <v>131.41999999999999</v>
      </c>
      <c r="J71" s="7" t="str">
        <f t="shared" ref="J71:J92" si="70">AV71</f>
        <v>JIMPASS CO., LTD.</v>
      </c>
      <c r="K71" s="7">
        <f t="shared" ref="K71:K92" si="71">AJ71</f>
        <v>1</v>
      </c>
      <c r="L71" s="17">
        <f t="shared" ref="L71:L92" si="72">AK71</f>
        <v>0.5</v>
      </c>
      <c r="M71" s="17">
        <f t="shared" ref="M71:M92" si="73">AL71</f>
        <v>0.8</v>
      </c>
      <c r="N71" s="17">
        <f t="shared" ref="N71:N92" si="74">AM71</f>
        <v>0.8</v>
      </c>
      <c r="O71" s="17">
        <f t="shared" ref="O71:O92" si="75">CEILING(N71,0.5)</f>
        <v>1</v>
      </c>
      <c r="P71" s="7" t="str">
        <f t="shared" ref="P71:P92" si="76">BB71</f>
        <v>GE731788</v>
      </c>
      <c r="Q71" s="99">
        <f t="shared" ref="Q71:Q92" si="77">6840+(O71-0.5)/0.5*2540</f>
        <v>9380</v>
      </c>
      <c r="R71" s="9">
        <f>VLOOKUP(H71,MAPPING!$B$3:$D$12,3,0)</f>
        <v>0</v>
      </c>
      <c r="S71" s="19">
        <f t="shared" ref="S71:S92" si="78">2500*(K71-1)</f>
        <v>0</v>
      </c>
      <c r="T71" s="9">
        <v>0</v>
      </c>
      <c r="U71" s="9">
        <f>(IF(VLOOKUP(VLOOKUP(AO71,MAPPING!$B$14:$D$19,2,1),MAPPING!$C$14:$E$19,2,0)=7000,0,VLOOKUP(VLOOKUP(AO71,MAPPING!$B$14:$D$19,2,1),MAPPING!$C$14:$E$19,2,0)))</f>
        <v>0</v>
      </c>
      <c r="V71" s="9">
        <f>(K71*VLOOKUP(N71/K71,MAPPING!$B$21:$C$28,2,10))</f>
        <v>0</v>
      </c>
      <c r="W71" s="9">
        <f t="shared" ref="W71:W92" si="79">IF(LEFT(AH71,2)="63",500,0)</f>
        <v>0</v>
      </c>
      <c r="X71" s="9">
        <f t="shared" ref="X71:X92" si="80">IF(_xlfn.CEILING.MATH(O71-30,1)&lt;0,0,_xlfn.CEILING.MATH(O71-30,1))*400</f>
        <v>0</v>
      </c>
      <c r="Y71" s="9">
        <f t="shared" ref="Y71:Y92" si="81">IF(_xlfn.CEILING.MATH(N71-5,1)&lt;0,0,_xlfn.CEILING.MATH(N71-5,1))*100</f>
        <v>0</v>
      </c>
      <c r="Z71" s="9">
        <f t="shared" ref="Z71:Z92" si="82">SUM(Q71:Y71)</f>
        <v>9380</v>
      </c>
      <c r="AB71" s="104" t="s">
        <v>453</v>
      </c>
      <c r="AC71" s="104" t="s">
        <v>85</v>
      </c>
      <c r="AD71" s="104" t="s">
        <v>454</v>
      </c>
      <c r="AE71" s="104" t="s">
        <v>504</v>
      </c>
      <c r="AF71" s="1" t="s">
        <v>505</v>
      </c>
      <c r="AG71" s="1" t="s">
        <v>506</v>
      </c>
      <c r="AH71" s="1" t="s">
        <v>507</v>
      </c>
      <c r="AI71" s="1" t="s">
        <v>53</v>
      </c>
      <c r="AJ71" s="5">
        <v>1</v>
      </c>
      <c r="AK71" s="6">
        <v>0.5</v>
      </c>
      <c r="AL71" s="6">
        <v>0.8</v>
      </c>
      <c r="AM71" s="6">
        <v>0.8</v>
      </c>
      <c r="AN71" s="1" t="s">
        <v>54</v>
      </c>
      <c r="AO71" s="6">
        <v>131.41999999999999</v>
      </c>
      <c r="AP71" s="1" t="s">
        <v>55</v>
      </c>
      <c r="AQ71" s="1" t="s">
        <v>55</v>
      </c>
      <c r="AR71" s="1" t="s">
        <v>55</v>
      </c>
      <c r="AS71" s="1" t="s">
        <v>53</v>
      </c>
      <c r="AT71" s="1" t="s">
        <v>53</v>
      </c>
      <c r="AU71" s="1" t="s">
        <v>467</v>
      </c>
      <c r="AV71" s="1" t="s">
        <v>460</v>
      </c>
      <c r="AW71" s="1" t="s">
        <v>508</v>
      </c>
      <c r="AX71" s="1" t="s">
        <v>53</v>
      </c>
      <c r="AY71" s="1" t="s">
        <v>56</v>
      </c>
      <c r="AZ71" s="1" t="s">
        <v>504</v>
      </c>
      <c r="BA71" s="1" t="s">
        <v>53</v>
      </c>
      <c r="BB71" s="1" t="s">
        <v>509</v>
      </c>
      <c r="BC71" s="1" t="s">
        <v>128</v>
      </c>
      <c r="BD71" s="1" t="s">
        <v>113</v>
      </c>
      <c r="BE71" s="1" t="s">
        <v>86</v>
      </c>
      <c r="BF71" s="1" t="s">
        <v>57</v>
      </c>
      <c r="BG71" s="1" t="s">
        <v>58</v>
      </c>
      <c r="BH71" s="1" t="s">
        <v>53</v>
      </c>
      <c r="BI71" s="1" t="s">
        <v>111</v>
      </c>
    </row>
    <row r="72" spans="2:61" x14ac:dyDescent="0.3">
      <c r="B72" s="7">
        <f t="shared" si="62"/>
        <v>68</v>
      </c>
      <c r="C72" s="7" t="str">
        <f t="shared" si="63"/>
        <v>FRA</v>
      </c>
      <c r="D72" s="7" t="str">
        <f t="shared" si="64"/>
        <v>2025-09-26</v>
      </c>
      <c r="E72" s="7" t="str">
        <f t="shared" si="65"/>
        <v>18050238381</v>
      </c>
      <c r="F72" s="7" t="str">
        <f t="shared" si="66"/>
        <v>6094318722288</v>
      </c>
      <c r="G72" s="7" t="str">
        <f t="shared" si="67"/>
        <v>김정심</v>
      </c>
      <c r="H72" s="98" t="str">
        <f t="shared" si="68"/>
        <v>일반(목록배제,Normal-Manifest Exception)</v>
      </c>
      <c r="I72" s="100">
        <f t="shared" si="69"/>
        <v>45.39</v>
      </c>
      <c r="J72" s="7" t="str">
        <f t="shared" si="70"/>
        <v>JIMPASS CO., LTD.</v>
      </c>
      <c r="K72" s="7">
        <f t="shared" si="71"/>
        <v>1</v>
      </c>
      <c r="L72" s="17">
        <f t="shared" si="72"/>
        <v>0.5</v>
      </c>
      <c r="M72" s="17">
        <f t="shared" si="73"/>
        <v>0.5</v>
      </c>
      <c r="N72" s="17">
        <f t="shared" si="74"/>
        <v>0.5</v>
      </c>
      <c r="O72" s="17">
        <f t="shared" si="75"/>
        <v>0.5</v>
      </c>
      <c r="P72" s="7" t="str">
        <f t="shared" si="76"/>
        <v>GE731123</v>
      </c>
      <c r="Q72" s="99">
        <f t="shared" si="77"/>
        <v>6840</v>
      </c>
      <c r="R72" s="9">
        <f>VLOOKUP(H72,MAPPING!$B$3:$D$12,3,0)</f>
        <v>1500</v>
      </c>
      <c r="S72" s="19">
        <f t="shared" si="78"/>
        <v>0</v>
      </c>
      <c r="T72" s="9">
        <v>0</v>
      </c>
      <c r="U72" s="9">
        <f>(IF(VLOOKUP(VLOOKUP(AO72,MAPPING!$B$14:$D$19,2,1),MAPPING!$C$14:$E$19,2,0)=7000,0,VLOOKUP(VLOOKUP(AO72,MAPPING!$B$14:$D$19,2,1),MAPPING!$C$14:$E$19,2,0)))</f>
        <v>0</v>
      </c>
      <c r="V72" s="9">
        <f>(K72*VLOOKUP(N72/K72,MAPPING!$B$21:$C$28,2,10))</f>
        <v>0</v>
      </c>
      <c r="W72" s="9">
        <f t="shared" si="79"/>
        <v>0</v>
      </c>
      <c r="X72" s="9">
        <f t="shared" si="80"/>
        <v>0</v>
      </c>
      <c r="Y72" s="9">
        <f t="shared" si="81"/>
        <v>0</v>
      </c>
      <c r="Z72" s="9">
        <f t="shared" si="82"/>
        <v>8340</v>
      </c>
      <c r="AB72" s="104" t="s">
        <v>453</v>
      </c>
      <c r="AC72" s="104" t="s">
        <v>85</v>
      </c>
      <c r="AD72" s="104" t="s">
        <v>454</v>
      </c>
      <c r="AE72" s="104" t="s">
        <v>510</v>
      </c>
      <c r="AF72" s="1" t="s">
        <v>511</v>
      </c>
      <c r="AG72" s="1" t="s">
        <v>512</v>
      </c>
      <c r="AH72" s="1" t="s">
        <v>513</v>
      </c>
      <c r="AI72" s="1" t="s">
        <v>53</v>
      </c>
      <c r="AJ72" s="5">
        <v>1</v>
      </c>
      <c r="AK72" s="6">
        <v>0.5</v>
      </c>
      <c r="AL72" s="6">
        <v>0.5</v>
      </c>
      <c r="AM72" s="6">
        <v>0.5</v>
      </c>
      <c r="AN72" s="1" t="s">
        <v>60</v>
      </c>
      <c r="AO72" s="6">
        <v>45.39</v>
      </c>
      <c r="AP72" s="1" t="s">
        <v>55</v>
      </c>
      <c r="AQ72" s="1" t="s">
        <v>55</v>
      </c>
      <c r="AR72" s="1" t="s">
        <v>55</v>
      </c>
      <c r="AS72" s="1" t="s">
        <v>53</v>
      </c>
      <c r="AT72" s="1" t="s">
        <v>53</v>
      </c>
      <c r="AU72" s="1" t="s">
        <v>467</v>
      </c>
      <c r="AV72" s="1" t="s">
        <v>460</v>
      </c>
      <c r="AW72" s="1" t="s">
        <v>110</v>
      </c>
      <c r="AX72" s="1" t="s">
        <v>53</v>
      </c>
      <c r="AY72" s="1" t="s">
        <v>56</v>
      </c>
      <c r="AZ72" s="1" t="s">
        <v>510</v>
      </c>
      <c r="BA72" s="1" t="s">
        <v>53</v>
      </c>
      <c r="BB72" s="1" t="s">
        <v>514</v>
      </c>
      <c r="BC72" s="1" t="s">
        <v>128</v>
      </c>
      <c r="BD72" s="1" t="s">
        <v>113</v>
      </c>
      <c r="BE72" s="1" t="s">
        <v>86</v>
      </c>
      <c r="BF72" s="1" t="s">
        <v>57</v>
      </c>
      <c r="BG72" s="1" t="s">
        <v>58</v>
      </c>
      <c r="BH72" s="1" t="s">
        <v>53</v>
      </c>
      <c r="BI72" s="1" t="s">
        <v>111</v>
      </c>
    </row>
    <row r="73" spans="2:61" x14ac:dyDescent="0.3">
      <c r="B73" s="7">
        <f t="shared" si="62"/>
        <v>69</v>
      </c>
      <c r="C73" s="7" t="str">
        <f t="shared" si="63"/>
        <v>FRA</v>
      </c>
      <c r="D73" s="7" t="str">
        <f t="shared" si="64"/>
        <v>2025-09-26</v>
      </c>
      <c r="E73" s="7" t="str">
        <f t="shared" si="65"/>
        <v>18050238381</v>
      </c>
      <c r="F73" s="7" t="str">
        <f t="shared" si="66"/>
        <v>6094318722290</v>
      </c>
      <c r="G73" s="7" t="str">
        <f t="shared" si="67"/>
        <v>전성환</v>
      </c>
      <c r="H73" s="98" t="str">
        <f t="shared" si="68"/>
        <v>간이(Simple)</v>
      </c>
      <c r="I73" s="100">
        <f t="shared" si="69"/>
        <v>471.75</v>
      </c>
      <c r="J73" s="7" t="str">
        <f t="shared" si="70"/>
        <v>JIMPASS CO., LTD.</v>
      </c>
      <c r="K73" s="7">
        <f t="shared" si="71"/>
        <v>1</v>
      </c>
      <c r="L73" s="17">
        <f t="shared" si="72"/>
        <v>7</v>
      </c>
      <c r="M73" s="17">
        <f t="shared" si="73"/>
        <v>30.7</v>
      </c>
      <c r="N73" s="17">
        <f t="shared" si="74"/>
        <v>31</v>
      </c>
      <c r="O73" s="17">
        <f t="shared" si="75"/>
        <v>31</v>
      </c>
      <c r="P73" s="7" t="str">
        <f t="shared" si="76"/>
        <v>GE731308</v>
      </c>
      <c r="Q73" s="99">
        <f t="shared" si="77"/>
        <v>161780</v>
      </c>
      <c r="R73" s="9">
        <f>VLOOKUP(H73,MAPPING!$B$3:$D$12,3,0)</f>
        <v>1500</v>
      </c>
      <c r="S73" s="19">
        <f t="shared" si="78"/>
        <v>0</v>
      </c>
      <c r="T73" s="9">
        <v>0</v>
      </c>
      <c r="U73" s="9">
        <f>(IF(VLOOKUP(VLOOKUP(AO73,MAPPING!$B$14:$D$19,2,1),MAPPING!$C$14:$E$19,2,0)=7000,0,VLOOKUP(VLOOKUP(AO73,MAPPING!$B$14:$D$19,2,1),MAPPING!$C$14:$E$19,2,0)))</f>
        <v>0</v>
      </c>
      <c r="V73" s="9">
        <f>(K73*VLOOKUP(N73/K73,MAPPING!$B$21:$C$28,2,10))</f>
        <v>15000</v>
      </c>
      <c r="W73" s="9">
        <f t="shared" si="79"/>
        <v>0</v>
      </c>
      <c r="X73" s="9">
        <f t="shared" si="80"/>
        <v>400</v>
      </c>
      <c r="Y73" s="9">
        <f t="shared" si="81"/>
        <v>2600</v>
      </c>
      <c r="Z73" s="9">
        <f t="shared" si="82"/>
        <v>181280</v>
      </c>
      <c r="AB73" s="104" t="s">
        <v>453</v>
      </c>
      <c r="AC73" s="104" t="s">
        <v>85</v>
      </c>
      <c r="AD73" s="104" t="s">
        <v>454</v>
      </c>
      <c r="AE73" s="104" t="s">
        <v>515</v>
      </c>
      <c r="AF73" s="1" t="s">
        <v>516</v>
      </c>
      <c r="AG73" s="1" t="s">
        <v>517</v>
      </c>
      <c r="AH73" s="1" t="s">
        <v>518</v>
      </c>
      <c r="AI73" s="1" t="s">
        <v>53</v>
      </c>
      <c r="AJ73" s="5">
        <v>1</v>
      </c>
      <c r="AK73" s="6">
        <v>7</v>
      </c>
      <c r="AL73" s="6">
        <v>30.7</v>
      </c>
      <c r="AM73" s="6">
        <v>31</v>
      </c>
      <c r="AN73" s="1" t="s">
        <v>59</v>
      </c>
      <c r="AO73" s="6">
        <v>471.75</v>
      </c>
      <c r="AP73" s="1" t="s">
        <v>55</v>
      </c>
      <c r="AQ73" s="1" t="s">
        <v>55</v>
      </c>
      <c r="AR73" s="1" t="s">
        <v>53</v>
      </c>
      <c r="AS73" s="1" t="s">
        <v>53</v>
      </c>
      <c r="AT73" s="1" t="s">
        <v>53</v>
      </c>
      <c r="AU73" s="1" t="s">
        <v>467</v>
      </c>
      <c r="AV73" s="1" t="s">
        <v>460</v>
      </c>
      <c r="AW73" s="1" t="s">
        <v>492</v>
      </c>
      <c r="AX73" s="1" t="s">
        <v>53</v>
      </c>
      <c r="AY73" s="1" t="s">
        <v>56</v>
      </c>
      <c r="AZ73" s="1" t="s">
        <v>515</v>
      </c>
      <c r="BA73" s="1" t="s">
        <v>53</v>
      </c>
      <c r="BB73" s="1" t="s">
        <v>519</v>
      </c>
      <c r="BC73" s="1" t="s">
        <v>128</v>
      </c>
      <c r="BD73" s="1" t="s">
        <v>113</v>
      </c>
      <c r="BE73" s="1" t="s">
        <v>86</v>
      </c>
      <c r="BF73" s="1" t="s">
        <v>57</v>
      </c>
      <c r="BG73" s="1" t="s">
        <v>58</v>
      </c>
      <c r="BH73" s="1" t="s">
        <v>53</v>
      </c>
      <c r="BI73" s="1" t="s">
        <v>111</v>
      </c>
    </row>
    <row r="74" spans="2:61" x14ac:dyDescent="0.3">
      <c r="B74" s="7">
        <f t="shared" si="62"/>
        <v>70</v>
      </c>
      <c r="C74" s="7" t="str">
        <f t="shared" si="63"/>
        <v>FRA</v>
      </c>
      <c r="D74" s="7" t="str">
        <f t="shared" si="64"/>
        <v>2025-09-26</v>
      </c>
      <c r="E74" s="7" t="str">
        <f t="shared" si="65"/>
        <v>18050238381</v>
      </c>
      <c r="F74" s="7" t="str">
        <f t="shared" si="66"/>
        <v>PDE250058439</v>
      </c>
      <c r="G74" s="7" t="str">
        <f t="shared" si="67"/>
        <v>장항석</v>
      </c>
      <c r="H74" s="98" t="str">
        <f t="shared" si="68"/>
        <v>목록(Manifest)</v>
      </c>
      <c r="I74" s="100">
        <f t="shared" si="69"/>
        <v>61.23</v>
      </c>
      <c r="J74" s="7" t="str">
        <f t="shared" si="70"/>
        <v>JIMPASS CO., LTD.</v>
      </c>
      <c r="K74" s="7">
        <f t="shared" si="71"/>
        <v>1</v>
      </c>
      <c r="L74" s="17">
        <f t="shared" si="72"/>
        <v>1</v>
      </c>
      <c r="M74" s="17">
        <f t="shared" si="73"/>
        <v>0.8</v>
      </c>
      <c r="N74" s="17">
        <f t="shared" si="74"/>
        <v>1</v>
      </c>
      <c r="O74" s="17">
        <f t="shared" si="75"/>
        <v>1</v>
      </c>
      <c r="P74" s="7" t="str">
        <f t="shared" si="76"/>
        <v>1837299-GEOPASS</v>
      </c>
      <c r="Q74" s="99">
        <f t="shared" si="77"/>
        <v>9380</v>
      </c>
      <c r="R74" s="9">
        <f>VLOOKUP(H74,MAPPING!$B$3:$D$12,3,0)</f>
        <v>0</v>
      </c>
      <c r="S74" s="19">
        <f t="shared" si="78"/>
        <v>0</v>
      </c>
      <c r="T74" s="9">
        <v>0</v>
      </c>
      <c r="U74" s="9">
        <f>(IF(VLOOKUP(VLOOKUP(AO74,MAPPING!$B$14:$D$19,2,1),MAPPING!$C$14:$E$19,2,0)=7000,0,VLOOKUP(VLOOKUP(AO74,MAPPING!$B$14:$D$19,2,1),MAPPING!$C$14:$E$19,2,0)))</f>
        <v>0</v>
      </c>
      <c r="V74" s="9">
        <f>(K74*VLOOKUP(N74/K74,MAPPING!$B$21:$C$28,2,10))</f>
        <v>0</v>
      </c>
      <c r="W74" s="9">
        <f t="shared" si="79"/>
        <v>0</v>
      </c>
      <c r="X74" s="9">
        <f t="shared" si="80"/>
        <v>0</v>
      </c>
      <c r="Y74" s="9">
        <f t="shared" si="81"/>
        <v>0</v>
      </c>
      <c r="Z74" s="9">
        <f t="shared" si="82"/>
        <v>9380</v>
      </c>
      <c r="AB74" s="104" t="s">
        <v>453</v>
      </c>
      <c r="AC74" s="104" t="s">
        <v>85</v>
      </c>
      <c r="AD74" s="104" t="s">
        <v>454</v>
      </c>
      <c r="AE74" s="104" t="s">
        <v>520</v>
      </c>
      <c r="AF74" s="1" t="s">
        <v>130</v>
      </c>
      <c r="AG74" s="1" t="s">
        <v>131</v>
      </c>
      <c r="AH74" s="1" t="s">
        <v>140</v>
      </c>
      <c r="AI74" s="1" t="s">
        <v>53</v>
      </c>
      <c r="AJ74" s="5">
        <v>1</v>
      </c>
      <c r="AK74" s="6">
        <v>1</v>
      </c>
      <c r="AL74" s="6">
        <v>0.8</v>
      </c>
      <c r="AM74" s="6">
        <v>1</v>
      </c>
      <c r="AN74" s="1" t="s">
        <v>54</v>
      </c>
      <c r="AO74" s="6">
        <v>61.23</v>
      </c>
      <c r="AP74" s="1" t="s">
        <v>55</v>
      </c>
      <c r="AQ74" s="1" t="s">
        <v>55</v>
      </c>
      <c r="AR74" s="1" t="s">
        <v>55</v>
      </c>
      <c r="AS74" s="1" t="s">
        <v>53</v>
      </c>
      <c r="AT74" s="1" t="s">
        <v>53</v>
      </c>
      <c r="AU74" s="1" t="s">
        <v>459</v>
      </c>
      <c r="AV74" s="1" t="s">
        <v>460</v>
      </c>
      <c r="AW74" s="1" t="s">
        <v>104</v>
      </c>
      <c r="AX74" s="1" t="s">
        <v>53</v>
      </c>
      <c r="AY74" s="1" t="s">
        <v>56</v>
      </c>
      <c r="AZ74" s="1" t="s">
        <v>521</v>
      </c>
      <c r="BA74" s="1" t="s">
        <v>522</v>
      </c>
      <c r="BB74" s="1" t="s">
        <v>522</v>
      </c>
      <c r="BC74" s="1" t="s">
        <v>128</v>
      </c>
      <c r="BD74" s="1" t="s">
        <v>113</v>
      </c>
      <c r="BE74" s="1" t="s">
        <v>86</v>
      </c>
      <c r="BF74" s="1" t="s">
        <v>57</v>
      </c>
      <c r="BG74" s="1" t="s">
        <v>58</v>
      </c>
      <c r="BH74" s="1" t="s">
        <v>53</v>
      </c>
      <c r="BI74" s="1" t="s">
        <v>111</v>
      </c>
    </row>
    <row r="75" spans="2:61" x14ac:dyDescent="0.3">
      <c r="B75" s="7">
        <f t="shared" si="62"/>
        <v>71</v>
      </c>
      <c r="C75" s="7" t="str">
        <f t="shared" si="63"/>
        <v>FRA</v>
      </c>
      <c r="D75" s="7" t="str">
        <f t="shared" si="64"/>
        <v>2025-09-26</v>
      </c>
      <c r="E75" s="7" t="str">
        <f t="shared" si="65"/>
        <v>18050238381</v>
      </c>
      <c r="F75" s="7" t="str">
        <f t="shared" si="66"/>
        <v>6094318722308</v>
      </c>
      <c r="G75" s="7" t="str">
        <f t="shared" si="67"/>
        <v>전성환</v>
      </c>
      <c r="H75" s="98" t="str">
        <f t="shared" si="68"/>
        <v>목록(Manifest)</v>
      </c>
      <c r="I75" s="100">
        <f t="shared" si="69"/>
        <v>1.18</v>
      </c>
      <c r="J75" s="7" t="str">
        <f t="shared" si="70"/>
        <v>JIMPASS CO., LTD.</v>
      </c>
      <c r="K75" s="7">
        <f t="shared" si="71"/>
        <v>1</v>
      </c>
      <c r="L75" s="17">
        <f t="shared" si="72"/>
        <v>6</v>
      </c>
      <c r="M75" s="17">
        <f t="shared" si="73"/>
        <v>24.1</v>
      </c>
      <c r="N75" s="17">
        <f t="shared" si="74"/>
        <v>24.5</v>
      </c>
      <c r="O75" s="17">
        <f t="shared" si="75"/>
        <v>24.5</v>
      </c>
      <c r="P75" s="7" t="str">
        <f t="shared" si="76"/>
        <v>GE732875</v>
      </c>
      <c r="Q75" s="99">
        <f t="shared" si="77"/>
        <v>128760</v>
      </c>
      <c r="R75" s="9">
        <f>VLOOKUP(H75,MAPPING!$B$3:$D$12,3,0)</f>
        <v>0</v>
      </c>
      <c r="S75" s="19">
        <f t="shared" si="78"/>
        <v>0</v>
      </c>
      <c r="T75" s="9">
        <v>0</v>
      </c>
      <c r="U75" s="9">
        <f>(IF(VLOOKUP(VLOOKUP(AO75,MAPPING!$B$14:$D$19,2,1),MAPPING!$C$14:$E$19,2,0)=7000,0,VLOOKUP(VLOOKUP(AO75,MAPPING!$B$14:$D$19,2,1),MAPPING!$C$14:$E$19,2,0)))</f>
        <v>0</v>
      </c>
      <c r="V75" s="9">
        <f>(K75*VLOOKUP(N75/K75,MAPPING!$B$21:$C$28,2,10))</f>
        <v>11000</v>
      </c>
      <c r="W75" s="9">
        <f t="shared" si="79"/>
        <v>0</v>
      </c>
      <c r="X75" s="9">
        <f t="shared" si="80"/>
        <v>0</v>
      </c>
      <c r="Y75" s="9">
        <f t="shared" si="81"/>
        <v>2000</v>
      </c>
      <c r="Z75" s="9">
        <f t="shared" si="82"/>
        <v>141760</v>
      </c>
      <c r="AB75" s="104" t="s">
        <v>453</v>
      </c>
      <c r="AC75" s="104" t="s">
        <v>85</v>
      </c>
      <c r="AD75" s="104" t="s">
        <v>454</v>
      </c>
      <c r="AE75" s="104" t="s">
        <v>523</v>
      </c>
      <c r="AF75" s="1" t="s">
        <v>516</v>
      </c>
      <c r="AG75" s="1" t="s">
        <v>517</v>
      </c>
      <c r="AH75" s="1" t="s">
        <v>518</v>
      </c>
      <c r="AI75" s="1" t="s">
        <v>53</v>
      </c>
      <c r="AJ75" s="5">
        <v>1</v>
      </c>
      <c r="AK75" s="6">
        <v>6</v>
      </c>
      <c r="AL75" s="6">
        <v>24.1</v>
      </c>
      <c r="AM75" s="6">
        <v>24.5</v>
      </c>
      <c r="AN75" s="1" t="s">
        <v>54</v>
      </c>
      <c r="AO75" s="6">
        <v>1.18</v>
      </c>
      <c r="AP75" s="1" t="s">
        <v>55</v>
      </c>
      <c r="AQ75" s="1" t="s">
        <v>55</v>
      </c>
      <c r="AR75" s="1" t="s">
        <v>55</v>
      </c>
      <c r="AS75" s="1" t="s">
        <v>53</v>
      </c>
      <c r="AT75" s="1" t="s">
        <v>53</v>
      </c>
      <c r="AU75" s="1" t="s">
        <v>467</v>
      </c>
      <c r="AV75" s="1" t="s">
        <v>460</v>
      </c>
      <c r="AW75" s="1" t="s">
        <v>492</v>
      </c>
      <c r="AX75" s="1" t="s">
        <v>53</v>
      </c>
      <c r="AY75" s="1" t="s">
        <v>56</v>
      </c>
      <c r="AZ75" s="1" t="s">
        <v>523</v>
      </c>
      <c r="BA75" s="1" t="s">
        <v>53</v>
      </c>
      <c r="BB75" s="1" t="s">
        <v>524</v>
      </c>
      <c r="BC75" s="1" t="s">
        <v>128</v>
      </c>
      <c r="BD75" s="1" t="s">
        <v>113</v>
      </c>
      <c r="BE75" s="1" t="s">
        <v>86</v>
      </c>
      <c r="BF75" s="1" t="s">
        <v>57</v>
      </c>
      <c r="BG75" s="1" t="s">
        <v>58</v>
      </c>
      <c r="BH75" s="1" t="s">
        <v>53</v>
      </c>
      <c r="BI75" s="1" t="s">
        <v>111</v>
      </c>
    </row>
    <row r="76" spans="2:61" x14ac:dyDescent="0.3">
      <c r="B76" s="7">
        <f t="shared" si="62"/>
        <v>72</v>
      </c>
      <c r="C76" s="7" t="str">
        <f t="shared" si="63"/>
        <v>FRA</v>
      </c>
      <c r="D76" s="7" t="str">
        <f t="shared" si="64"/>
        <v>2025-09-26</v>
      </c>
      <c r="E76" s="7" t="str">
        <f t="shared" si="65"/>
        <v>18050238381</v>
      </c>
      <c r="F76" s="7" t="str">
        <f t="shared" si="66"/>
        <v>6094318722298</v>
      </c>
      <c r="G76" s="7" t="str">
        <f t="shared" si="67"/>
        <v>마동현</v>
      </c>
      <c r="H76" s="98" t="str">
        <f t="shared" si="68"/>
        <v>목록(Manifest)</v>
      </c>
      <c r="I76" s="100">
        <f t="shared" si="69"/>
        <v>147.41999999999999</v>
      </c>
      <c r="J76" s="7" t="str">
        <f t="shared" si="70"/>
        <v>JIMPASS CO., LTD.</v>
      </c>
      <c r="K76" s="7">
        <f t="shared" si="71"/>
        <v>1</v>
      </c>
      <c r="L76" s="17">
        <f t="shared" si="72"/>
        <v>0.5</v>
      </c>
      <c r="M76" s="17">
        <f t="shared" si="73"/>
        <v>0.8</v>
      </c>
      <c r="N76" s="17">
        <f t="shared" si="74"/>
        <v>0.8</v>
      </c>
      <c r="O76" s="17">
        <f t="shared" si="75"/>
        <v>1</v>
      </c>
      <c r="P76" s="7" t="str">
        <f t="shared" si="76"/>
        <v>GE731993</v>
      </c>
      <c r="Q76" s="99">
        <f t="shared" si="77"/>
        <v>9380</v>
      </c>
      <c r="R76" s="9">
        <f>VLOOKUP(H76,MAPPING!$B$3:$D$12,3,0)</f>
        <v>0</v>
      </c>
      <c r="S76" s="19">
        <f t="shared" si="78"/>
        <v>0</v>
      </c>
      <c r="T76" s="9">
        <v>0</v>
      </c>
      <c r="U76" s="9">
        <f>(IF(VLOOKUP(VLOOKUP(AO76,MAPPING!$B$14:$D$19,2,1),MAPPING!$C$14:$E$19,2,0)=7000,0,VLOOKUP(VLOOKUP(AO76,MAPPING!$B$14:$D$19,2,1),MAPPING!$C$14:$E$19,2,0)))</f>
        <v>0</v>
      </c>
      <c r="V76" s="9">
        <f>(K76*VLOOKUP(N76/K76,MAPPING!$B$21:$C$28,2,10))</f>
        <v>0</v>
      </c>
      <c r="W76" s="9">
        <f t="shared" si="79"/>
        <v>0</v>
      </c>
      <c r="X76" s="9">
        <f t="shared" si="80"/>
        <v>0</v>
      </c>
      <c r="Y76" s="9">
        <f t="shared" si="81"/>
        <v>0</v>
      </c>
      <c r="Z76" s="9">
        <f t="shared" si="82"/>
        <v>9380</v>
      </c>
      <c r="AB76" s="104" t="s">
        <v>453</v>
      </c>
      <c r="AC76" s="104" t="s">
        <v>85</v>
      </c>
      <c r="AD76" s="104" t="s">
        <v>454</v>
      </c>
      <c r="AE76" s="104" t="s">
        <v>525</v>
      </c>
      <c r="AF76" s="1" t="s">
        <v>526</v>
      </c>
      <c r="AG76" s="1" t="s">
        <v>527</v>
      </c>
      <c r="AH76" s="1" t="s">
        <v>528</v>
      </c>
      <c r="AI76" s="1" t="s">
        <v>529</v>
      </c>
      <c r="AJ76" s="5">
        <v>1</v>
      </c>
      <c r="AK76" s="6">
        <v>0.5</v>
      </c>
      <c r="AL76" s="6">
        <v>0.8</v>
      </c>
      <c r="AM76" s="6">
        <v>0.8</v>
      </c>
      <c r="AN76" s="1" t="s">
        <v>54</v>
      </c>
      <c r="AO76" s="6">
        <v>147.41999999999999</v>
      </c>
      <c r="AP76" s="1" t="s">
        <v>55</v>
      </c>
      <c r="AQ76" s="1" t="s">
        <v>55</v>
      </c>
      <c r="AR76" s="1" t="s">
        <v>55</v>
      </c>
      <c r="AS76" s="1" t="s">
        <v>53</v>
      </c>
      <c r="AT76" s="1" t="s">
        <v>53</v>
      </c>
      <c r="AU76" s="1" t="s">
        <v>467</v>
      </c>
      <c r="AV76" s="1" t="s">
        <v>460</v>
      </c>
      <c r="AW76" s="1" t="s">
        <v>141</v>
      </c>
      <c r="AX76" s="1" t="s">
        <v>53</v>
      </c>
      <c r="AY76" s="1" t="s">
        <v>56</v>
      </c>
      <c r="AZ76" s="1" t="s">
        <v>525</v>
      </c>
      <c r="BA76" s="1" t="s">
        <v>53</v>
      </c>
      <c r="BB76" s="1" t="s">
        <v>530</v>
      </c>
      <c r="BC76" s="1" t="s">
        <v>128</v>
      </c>
      <c r="BD76" s="1" t="s">
        <v>113</v>
      </c>
      <c r="BE76" s="1" t="s">
        <v>86</v>
      </c>
      <c r="BF76" s="1" t="s">
        <v>57</v>
      </c>
      <c r="BG76" s="1" t="s">
        <v>58</v>
      </c>
      <c r="BH76" s="1" t="s">
        <v>53</v>
      </c>
      <c r="BI76" s="1" t="s">
        <v>111</v>
      </c>
    </row>
    <row r="77" spans="2:61" x14ac:dyDescent="0.3">
      <c r="B77" s="7">
        <f t="shared" si="62"/>
        <v>73</v>
      </c>
      <c r="C77" s="7" t="str">
        <f t="shared" si="63"/>
        <v>FRA</v>
      </c>
      <c r="D77" s="7" t="str">
        <f t="shared" si="64"/>
        <v>2025-09-26</v>
      </c>
      <c r="E77" s="7" t="str">
        <f t="shared" si="65"/>
        <v>18050238381</v>
      </c>
      <c r="F77" s="7" t="str">
        <f t="shared" si="66"/>
        <v>6094318722295</v>
      </c>
      <c r="G77" s="7" t="str">
        <f t="shared" si="67"/>
        <v>김동석</v>
      </c>
      <c r="H77" s="98" t="str">
        <f t="shared" si="68"/>
        <v>목록(Manifest)</v>
      </c>
      <c r="I77" s="100">
        <f t="shared" si="69"/>
        <v>95.24</v>
      </c>
      <c r="J77" s="7" t="str">
        <f t="shared" si="70"/>
        <v>JIMPASS CO., LTD.</v>
      </c>
      <c r="K77" s="7">
        <f t="shared" si="71"/>
        <v>1</v>
      </c>
      <c r="L77" s="17">
        <f t="shared" si="72"/>
        <v>1</v>
      </c>
      <c r="M77" s="17">
        <f t="shared" si="73"/>
        <v>1</v>
      </c>
      <c r="N77" s="17">
        <f t="shared" si="74"/>
        <v>1</v>
      </c>
      <c r="O77" s="17">
        <f t="shared" si="75"/>
        <v>1</v>
      </c>
      <c r="P77" s="7" t="str">
        <f t="shared" si="76"/>
        <v>GE731769</v>
      </c>
      <c r="Q77" s="99">
        <f t="shared" si="77"/>
        <v>9380</v>
      </c>
      <c r="R77" s="9">
        <f>VLOOKUP(H77,MAPPING!$B$3:$D$12,3,0)</f>
        <v>0</v>
      </c>
      <c r="S77" s="19">
        <f t="shared" si="78"/>
        <v>0</v>
      </c>
      <c r="T77" s="9">
        <v>0</v>
      </c>
      <c r="U77" s="9">
        <f>(IF(VLOOKUP(VLOOKUP(AO77,MAPPING!$B$14:$D$19,2,1),MAPPING!$C$14:$E$19,2,0)=7000,0,VLOOKUP(VLOOKUP(AO77,MAPPING!$B$14:$D$19,2,1),MAPPING!$C$14:$E$19,2,0)))</f>
        <v>0</v>
      </c>
      <c r="V77" s="9">
        <f>(K77*VLOOKUP(N77/K77,MAPPING!$B$21:$C$28,2,10))</f>
        <v>0</v>
      </c>
      <c r="W77" s="9">
        <f t="shared" si="79"/>
        <v>0</v>
      </c>
      <c r="X77" s="9">
        <f t="shared" si="80"/>
        <v>0</v>
      </c>
      <c r="Y77" s="9">
        <f t="shared" si="81"/>
        <v>0</v>
      </c>
      <c r="Z77" s="9">
        <f t="shared" si="82"/>
        <v>9380</v>
      </c>
      <c r="AB77" s="104" t="s">
        <v>453</v>
      </c>
      <c r="AC77" s="104" t="s">
        <v>85</v>
      </c>
      <c r="AD77" s="104" t="s">
        <v>454</v>
      </c>
      <c r="AE77" s="104" t="s">
        <v>531</v>
      </c>
      <c r="AF77" s="1" t="s">
        <v>532</v>
      </c>
      <c r="AG77" s="1" t="s">
        <v>533</v>
      </c>
      <c r="AH77" s="1" t="s">
        <v>534</v>
      </c>
      <c r="AI77" s="1" t="s">
        <v>53</v>
      </c>
      <c r="AJ77" s="5">
        <v>1</v>
      </c>
      <c r="AK77" s="6">
        <v>1</v>
      </c>
      <c r="AL77" s="6">
        <v>1</v>
      </c>
      <c r="AM77" s="6">
        <v>1</v>
      </c>
      <c r="AN77" s="1" t="s">
        <v>54</v>
      </c>
      <c r="AO77" s="6">
        <v>95.24</v>
      </c>
      <c r="AP77" s="1" t="s">
        <v>55</v>
      </c>
      <c r="AQ77" s="1" t="s">
        <v>55</v>
      </c>
      <c r="AR77" s="1" t="s">
        <v>55</v>
      </c>
      <c r="AS77" s="1" t="s">
        <v>53</v>
      </c>
      <c r="AT77" s="1" t="s">
        <v>53</v>
      </c>
      <c r="AU77" s="1" t="s">
        <v>467</v>
      </c>
      <c r="AV77" s="1" t="s">
        <v>460</v>
      </c>
      <c r="AW77" s="1" t="s">
        <v>535</v>
      </c>
      <c r="AX77" s="1" t="s">
        <v>53</v>
      </c>
      <c r="AY77" s="1" t="s">
        <v>56</v>
      </c>
      <c r="AZ77" s="1" t="s">
        <v>531</v>
      </c>
      <c r="BA77" s="1" t="s">
        <v>53</v>
      </c>
      <c r="BB77" s="1" t="s">
        <v>536</v>
      </c>
      <c r="BC77" s="1" t="s">
        <v>128</v>
      </c>
      <c r="BD77" s="1" t="s">
        <v>113</v>
      </c>
      <c r="BE77" s="1" t="s">
        <v>86</v>
      </c>
      <c r="BF77" s="1" t="s">
        <v>57</v>
      </c>
      <c r="BG77" s="1" t="s">
        <v>58</v>
      </c>
      <c r="BH77" s="1" t="s">
        <v>53</v>
      </c>
      <c r="BI77" s="1" t="s">
        <v>111</v>
      </c>
    </row>
    <row r="78" spans="2:61" x14ac:dyDescent="0.3">
      <c r="B78" s="7">
        <f t="shared" si="62"/>
        <v>74</v>
      </c>
      <c r="C78" s="7" t="str">
        <f t="shared" si="63"/>
        <v>FRA</v>
      </c>
      <c r="D78" s="7" t="str">
        <f t="shared" si="64"/>
        <v>2025-09-26</v>
      </c>
      <c r="E78" s="7" t="str">
        <f t="shared" si="65"/>
        <v>18050238381</v>
      </c>
      <c r="F78" s="7" t="str">
        <f t="shared" si="66"/>
        <v>6094318722294</v>
      </c>
      <c r="G78" s="7" t="str">
        <f t="shared" si="67"/>
        <v>김정심</v>
      </c>
      <c r="H78" s="98" t="str">
        <f t="shared" si="68"/>
        <v>일반(목록배제,Normal-Manifest Exception)</v>
      </c>
      <c r="I78" s="100">
        <f t="shared" si="69"/>
        <v>18.63</v>
      </c>
      <c r="J78" s="7" t="str">
        <f t="shared" si="70"/>
        <v>JIMPASS CO., LTD.</v>
      </c>
      <c r="K78" s="7">
        <f t="shared" si="71"/>
        <v>1</v>
      </c>
      <c r="L78" s="17">
        <f t="shared" si="72"/>
        <v>0.5</v>
      </c>
      <c r="M78" s="17">
        <f t="shared" si="73"/>
        <v>0.5</v>
      </c>
      <c r="N78" s="17">
        <f t="shared" si="74"/>
        <v>0.5</v>
      </c>
      <c r="O78" s="17">
        <f t="shared" si="75"/>
        <v>0.5</v>
      </c>
      <c r="P78" s="7" t="str">
        <f t="shared" si="76"/>
        <v>GE731695</v>
      </c>
      <c r="Q78" s="99">
        <f t="shared" si="77"/>
        <v>6840</v>
      </c>
      <c r="R78" s="9">
        <f>VLOOKUP(H78,MAPPING!$B$3:$D$12,3,0)</f>
        <v>1500</v>
      </c>
      <c r="S78" s="19">
        <f t="shared" si="78"/>
        <v>0</v>
      </c>
      <c r="T78" s="9">
        <v>0</v>
      </c>
      <c r="U78" s="9">
        <f>(IF(VLOOKUP(VLOOKUP(AO78,MAPPING!$B$14:$D$19,2,1),MAPPING!$C$14:$E$19,2,0)=7000,0,VLOOKUP(VLOOKUP(AO78,MAPPING!$B$14:$D$19,2,1),MAPPING!$C$14:$E$19,2,0)))</f>
        <v>0</v>
      </c>
      <c r="V78" s="9">
        <f>(K78*VLOOKUP(N78/K78,MAPPING!$B$21:$C$28,2,10))</f>
        <v>0</v>
      </c>
      <c r="W78" s="9">
        <f t="shared" si="79"/>
        <v>0</v>
      </c>
      <c r="X78" s="9">
        <f t="shared" si="80"/>
        <v>0</v>
      </c>
      <c r="Y78" s="9">
        <f t="shared" si="81"/>
        <v>0</v>
      </c>
      <c r="Z78" s="9">
        <f t="shared" si="82"/>
        <v>8340</v>
      </c>
      <c r="AB78" s="104" t="s">
        <v>453</v>
      </c>
      <c r="AC78" s="104" t="s">
        <v>85</v>
      </c>
      <c r="AD78" s="104" t="s">
        <v>454</v>
      </c>
      <c r="AE78" s="104" t="s">
        <v>537</v>
      </c>
      <c r="AF78" s="1" t="s">
        <v>511</v>
      </c>
      <c r="AG78" s="1" t="s">
        <v>512</v>
      </c>
      <c r="AH78" s="1" t="s">
        <v>513</v>
      </c>
      <c r="AI78" s="1" t="s">
        <v>529</v>
      </c>
      <c r="AJ78" s="5">
        <v>1</v>
      </c>
      <c r="AK78" s="6">
        <v>0.5</v>
      </c>
      <c r="AL78" s="6">
        <v>0.5</v>
      </c>
      <c r="AM78" s="6">
        <v>0.5</v>
      </c>
      <c r="AN78" s="1" t="s">
        <v>60</v>
      </c>
      <c r="AO78" s="6">
        <v>18.63</v>
      </c>
      <c r="AP78" s="1" t="s">
        <v>55</v>
      </c>
      <c r="AQ78" s="1" t="s">
        <v>55</v>
      </c>
      <c r="AR78" s="1" t="s">
        <v>55</v>
      </c>
      <c r="AS78" s="1" t="s">
        <v>53</v>
      </c>
      <c r="AT78" s="1" t="s">
        <v>53</v>
      </c>
      <c r="AU78" s="1" t="s">
        <v>467</v>
      </c>
      <c r="AV78" s="1" t="s">
        <v>460</v>
      </c>
      <c r="AW78" s="1" t="s">
        <v>110</v>
      </c>
      <c r="AX78" s="1" t="s">
        <v>53</v>
      </c>
      <c r="AY78" s="1" t="s">
        <v>56</v>
      </c>
      <c r="AZ78" s="1" t="s">
        <v>537</v>
      </c>
      <c r="BA78" s="1" t="s">
        <v>53</v>
      </c>
      <c r="BB78" s="1" t="s">
        <v>538</v>
      </c>
      <c r="BC78" s="1" t="s">
        <v>128</v>
      </c>
      <c r="BD78" s="1" t="s">
        <v>113</v>
      </c>
      <c r="BE78" s="1" t="s">
        <v>86</v>
      </c>
      <c r="BF78" s="1" t="s">
        <v>57</v>
      </c>
      <c r="BG78" s="1" t="s">
        <v>58</v>
      </c>
      <c r="BH78" s="1" t="s">
        <v>53</v>
      </c>
      <c r="BI78" s="1" t="s">
        <v>111</v>
      </c>
    </row>
    <row r="79" spans="2:61" x14ac:dyDescent="0.3">
      <c r="B79" s="7">
        <f t="shared" si="62"/>
        <v>75</v>
      </c>
      <c r="C79" s="7" t="str">
        <f t="shared" si="63"/>
        <v>FRA</v>
      </c>
      <c r="D79" s="7" t="str">
        <f t="shared" si="64"/>
        <v>2025-09-26</v>
      </c>
      <c r="E79" s="7" t="str">
        <f t="shared" si="65"/>
        <v>18050238381</v>
      </c>
      <c r="F79" s="7" t="str">
        <f t="shared" si="66"/>
        <v>PDE250058438</v>
      </c>
      <c r="G79" s="7" t="str">
        <f t="shared" si="67"/>
        <v>민준기</v>
      </c>
      <c r="H79" s="98" t="str">
        <f t="shared" si="68"/>
        <v>목록(Manifest)</v>
      </c>
      <c r="I79" s="100">
        <f t="shared" si="69"/>
        <v>74.2</v>
      </c>
      <c r="J79" s="7" t="str">
        <f t="shared" si="70"/>
        <v>JIMPASS CO., LTD.</v>
      </c>
      <c r="K79" s="7">
        <f t="shared" si="71"/>
        <v>1</v>
      </c>
      <c r="L79" s="17">
        <f t="shared" si="72"/>
        <v>1.5</v>
      </c>
      <c r="M79" s="17">
        <f t="shared" si="73"/>
        <v>1E-3</v>
      </c>
      <c r="N79" s="17">
        <f t="shared" si="74"/>
        <v>1.5</v>
      </c>
      <c r="O79" s="17">
        <f t="shared" si="75"/>
        <v>1.5</v>
      </c>
      <c r="P79" s="7" t="str">
        <f t="shared" si="76"/>
        <v>1835408-GEOPASS</v>
      </c>
      <c r="Q79" s="99">
        <f t="shared" si="77"/>
        <v>11920</v>
      </c>
      <c r="R79" s="9">
        <f>VLOOKUP(H79,MAPPING!$B$3:$D$12,3,0)</f>
        <v>0</v>
      </c>
      <c r="S79" s="19">
        <f t="shared" si="78"/>
        <v>0</v>
      </c>
      <c r="T79" s="9">
        <v>0</v>
      </c>
      <c r="U79" s="9">
        <f>(IF(VLOOKUP(VLOOKUP(AO79,MAPPING!$B$14:$D$19,2,1),MAPPING!$C$14:$E$19,2,0)=7000,0,VLOOKUP(VLOOKUP(AO79,MAPPING!$B$14:$D$19,2,1),MAPPING!$C$14:$E$19,2,0)))</f>
        <v>0</v>
      </c>
      <c r="V79" s="9">
        <f>(K79*VLOOKUP(N79/K79,MAPPING!$B$21:$C$28,2,10))</f>
        <v>0</v>
      </c>
      <c r="W79" s="9">
        <f t="shared" si="79"/>
        <v>0</v>
      </c>
      <c r="X79" s="9">
        <f t="shared" si="80"/>
        <v>0</v>
      </c>
      <c r="Y79" s="9">
        <f t="shared" si="81"/>
        <v>0</v>
      </c>
      <c r="Z79" s="9">
        <f t="shared" si="82"/>
        <v>11920</v>
      </c>
      <c r="AB79" s="104" t="s">
        <v>453</v>
      </c>
      <c r="AC79" s="104" t="s">
        <v>85</v>
      </c>
      <c r="AD79" s="104" t="s">
        <v>454</v>
      </c>
      <c r="AE79" s="104" t="s">
        <v>539</v>
      </c>
      <c r="AF79" s="1" t="s">
        <v>379</v>
      </c>
      <c r="AG79" s="1" t="s">
        <v>380</v>
      </c>
      <c r="AH79" s="1" t="s">
        <v>363</v>
      </c>
      <c r="AI79" s="1" t="s">
        <v>53</v>
      </c>
      <c r="AJ79" s="5">
        <v>1</v>
      </c>
      <c r="AK79" s="6">
        <v>1.5</v>
      </c>
      <c r="AL79" s="6">
        <v>1E-3</v>
      </c>
      <c r="AM79" s="6">
        <v>1.5</v>
      </c>
      <c r="AN79" s="1" t="s">
        <v>54</v>
      </c>
      <c r="AO79" s="6">
        <v>74.2</v>
      </c>
      <c r="AP79" s="1" t="s">
        <v>55</v>
      </c>
      <c r="AQ79" s="1" t="s">
        <v>55</v>
      </c>
      <c r="AR79" s="1" t="s">
        <v>55</v>
      </c>
      <c r="AS79" s="1" t="s">
        <v>53</v>
      </c>
      <c r="AT79" s="1" t="s">
        <v>53</v>
      </c>
      <c r="AU79" s="1" t="s">
        <v>459</v>
      </c>
      <c r="AV79" s="1" t="s">
        <v>460</v>
      </c>
      <c r="AW79" s="1" t="s">
        <v>104</v>
      </c>
      <c r="AX79" s="1" t="s">
        <v>53</v>
      </c>
      <c r="AY79" s="1" t="s">
        <v>56</v>
      </c>
      <c r="AZ79" s="1" t="s">
        <v>540</v>
      </c>
      <c r="BA79" s="1" t="s">
        <v>541</v>
      </c>
      <c r="BB79" s="1" t="s">
        <v>541</v>
      </c>
      <c r="BC79" s="1" t="s">
        <v>128</v>
      </c>
      <c r="BD79" s="1" t="s">
        <v>113</v>
      </c>
      <c r="BE79" s="1" t="s">
        <v>86</v>
      </c>
      <c r="BF79" s="1" t="s">
        <v>57</v>
      </c>
      <c r="BG79" s="1" t="s">
        <v>58</v>
      </c>
      <c r="BH79" s="1" t="s">
        <v>53</v>
      </c>
      <c r="BI79" s="1" t="s">
        <v>111</v>
      </c>
    </row>
    <row r="80" spans="2:61" x14ac:dyDescent="0.3">
      <c r="B80" s="7">
        <f t="shared" si="62"/>
        <v>76</v>
      </c>
      <c r="C80" s="7" t="str">
        <f t="shared" si="63"/>
        <v>FRA</v>
      </c>
      <c r="D80" s="7" t="str">
        <f t="shared" si="64"/>
        <v>2025-09-28</v>
      </c>
      <c r="E80" s="7" t="str">
        <f t="shared" si="65"/>
        <v>99431947834</v>
      </c>
      <c r="F80" s="7" t="str">
        <f t="shared" si="66"/>
        <v>6094318722325</v>
      </c>
      <c r="G80" s="7" t="str">
        <f t="shared" si="67"/>
        <v>강동현</v>
      </c>
      <c r="H80" s="98" t="str">
        <f t="shared" si="68"/>
        <v>목록(Manifest)</v>
      </c>
      <c r="I80" s="100">
        <f t="shared" si="69"/>
        <v>29.37</v>
      </c>
      <c r="J80" s="7" t="str">
        <f t="shared" si="70"/>
        <v>JIMPASS CO., LTD.</v>
      </c>
      <c r="K80" s="7">
        <f t="shared" si="71"/>
        <v>1</v>
      </c>
      <c r="L80" s="17">
        <f t="shared" si="72"/>
        <v>0.5</v>
      </c>
      <c r="M80" s="17">
        <f t="shared" si="73"/>
        <v>0.5</v>
      </c>
      <c r="N80" s="17">
        <f t="shared" si="74"/>
        <v>0.5</v>
      </c>
      <c r="O80" s="17">
        <f t="shared" si="75"/>
        <v>0.5</v>
      </c>
      <c r="P80" s="7" t="str">
        <f t="shared" si="76"/>
        <v>GE734987</v>
      </c>
      <c r="Q80" s="99">
        <f t="shared" si="77"/>
        <v>6840</v>
      </c>
      <c r="R80" s="9">
        <f>VLOOKUP(H80,MAPPING!$B$3:$D$12,3,0)</f>
        <v>0</v>
      </c>
      <c r="S80" s="19">
        <f t="shared" si="78"/>
        <v>0</v>
      </c>
      <c r="T80" s="9">
        <v>0</v>
      </c>
      <c r="U80" s="9">
        <f>(IF(VLOOKUP(VLOOKUP(AO80,MAPPING!$B$14:$D$19,2,1),MAPPING!$C$14:$E$19,2,0)=7000,0,VLOOKUP(VLOOKUP(AO80,MAPPING!$B$14:$D$19,2,1),MAPPING!$C$14:$E$19,2,0)))</f>
        <v>0</v>
      </c>
      <c r="V80" s="9">
        <f>(K80*VLOOKUP(N80/K80,MAPPING!$B$21:$C$28,2,10))</f>
        <v>0</v>
      </c>
      <c r="W80" s="9">
        <f t="shared" si="79"/>
        <v>500</v>
      </c>
      <c r="X80" s="9">
        <f t="shared" si="80"/>
        <v>0</v>
      </c>
      <c r="Y80" s="9">
        <f t="shared" si="81"/>
        <v>0</v>
      </c>
      <c r="Z80" s="9">
        <f t="shared" si="82"/>
        <v>7340</v>
      </c>
      <c r="AB80" s="104" t="s">
        <v>542</v>
      </c>
      <c r="AC80" s="104" t="s">
        <v>85</v>
      </c>
      <c r="AD80" s="104" t="s">
        <v>543</v>
      </c>
      <c r="AE80" s="104" t="s">
        <v>544</v>
      </c>
      <c r="AF80" s="1" t="s">
        <v>545</v>
      </c>
      <c r="AG80" s="1" t="s">
        <v>546</v>
      </c>
      <c r="AH80" s="1" t="s">
        <v>547</v>
      </c>
      <c r="AI80" s="1" t="s">
        <v>53</v>
      </c>
      <c r="AJ80" s="5">
        <v>1</v>
      </c>
      <c r="AK80" s="6">
        <v>0.5</v>
      </c>
      <c r="AL80" s="6">
        <v>0.5</v>
      </c>
      <c r="AM80" s="6">
        <v>0.5</v>
      </c>
      <c r="AN80" s="1" t="s">
        <v>54</v>
      </c>
      <c r="AO80" s="6">
        <v>29.37</v>
      </c>
      <c r="AP80" s="1" t="s">
        <v>55</v>
      </c>
      <c r="AQ80" s="1" t="s">
        <v>55</v>
      </c>
      <c r="AR80" s="1" t="s">
        <v>55</v>
      </c>
      <c r="AS80" s="1" t="s">
        <v>53</v>
      </c>
      <c r="AT80" s="1" t="s">
        <v>53</v>
      </c>
      <c r="AU80" s="1" t="s">
        <v>467</v>
      </c>
      <c r="AV80" s="1" t="s">
        <v>460</v>
      </c>
      <c r="AW80" s="1" t="s">
        <v>106</v>
      </c>
      <c r="AX80" s="1" t="s">
        <v>53</v>
      </c>
      <c r="AY80" s="1" t="s">
        <v>56</v>
      </c>
      <c r="AZ80" s="1" t="s">
        <v>544</v>
      </c>
      <c r="BA80" s="1" t="s">
        <v>53</v>
      </c>
      <c r="BB80" s="1" t="s">
        <v>548</v>
      </c>
      <c r="BC80" s="1" t="s">
        <v>132</v>
      </c>
      <c r="BD80" s="1" t="s">
        <v>133</v>
      </c>
      <c r="BE80" s="1" t="s">
        <v>86</v>
      </c>
      <c r="BF80" s="1" t="s">
        <v>57</v>
      </c>
      <c r="BG80" s="1" t="s">
        <v>58</v>
      </c>
      <c r="BH80" s="1" t="s">
        <v>53</v>
      </c>
      <c r="BI80" s="1" t="s">
        <v>111</v>
      </c>
    </row>
    <row r="81" spans="2:61" x14ac:dyDescent="0.3">
      <c r="B81" s="7">
        <f t="shared" si="62"/>
        <v>77</v>
      </c>
      <c r="C81" s="7" t="str">
        <f t="shared" si="63"/>
        <v>FRA</v>
      </c>
      <c r="D81" s="7" t="str">
        <f t="shared" si="64"/>
        <v>2025-09-28</v>
      </c>
      <c r="E81" s="7" t="str">
        <f t="shared" si="65"/>
        <v>99431947834</v>
      </c>
      <c r="F81" s="7" t="str">
        <f t="shared" si="66"/>
        <v>6094318722320</v>
      </c>
      <c r="G81" s="7" t="str">
        <f t="shared" si="67"/>
        <v>박애진</v>
      </c>
      <c r="H81" s="98" t="str">
        <f t="shared" si="68"/>
        <v>목록(Manifest)</v>
      </c>
      <c r="I81" s="100">
        <f t="shared" si="69"/>
        <v>82.28</v>
      </c>
      <c r="J81" s="7" t="str">
        <f t="shared" si="70"/>
        <v>JIMPASS CO., LTD.</v>
      </c>
      <c r="K81" s="7">
        <f t="shared" si="71"/>
        <v>1</v>
      </c>
      <c r="L81" s="17">
        <f t="shared" si="72"/>
        <v>1.5</v>
      </c>
      <c r="M81" s="17">
        <f t="shared" si="73"/>
        <v>1.4</v>
      </c>
      <c r="N81" s="17">
        <f t="shared" si="74"/>
        <v>1.5</v>
      </c>
      <c r="O81" s="17">
        <f t="shared" si="75"/>
        <v>1.5</v>
      </c>
      <c r="P81" s="7" t="str">
        <f t="shared" si="76"/>
        <v>GE734067</v>
      </c>
      <c r="Q81" s="99">
        <f t="shared" si="77"/>
        <v>11920</v>
      </c>
      <c r="R81" s="9">
        <f>VLOOKUP(H81,MAPPING!$B$3:$D$12,3,0)</f>
        <v>0</v>
      </c>
      <c r="S81" s="19">
        <f t="shared" si="78"/>
        <v>0</v>
      </c>
      <c r="T81" s="9">
        <v>0</v>
      </c>
      <c r="U81" s="9">
        <f>(IF(VLOOKUP(VLOOKUP(AO81,MAPPING!$B$14:$D$19,2,1),MAPPING!$C$14:$E$19,2,0)=7000,0,VLOOKUP(VLOOKUP(AO81,MAPPING!$B$14:$D$19,2,1),MAPPING!$C$14:$E$19,2,0)))</f>
        <v>0</v>
      </c>
      <c r="V81" s="9">
        <f>(K81*VLOOKUP(N81/K81,MAPPING!$B$21:$C$28,2,10))</f>
        <v>0</v>
      </c>
      <c r="W81" s="9">
        <f t="shared" si="79"/>
        <v>0</v>
      </c>
      <c r="X81" s="9">
        <f t="shared" si="80"/>
        <v>0</v>
      </c>
      <c r="Y81" s="9">
        <f t="shared" si="81"/>
        <v>0</v>
      </c>
      <c r="Z81" s="9">
        <f t="shared" si="82"/>
        <v>11920</v>
      </c>
      <c r="AB81" s="104" t="s">
        <v>542</v>
      </c>
      <c r="AC81" s="104" t="s">
        <v>85</v>
      </c>
      <c r="AD81" s="104" t="s">
        <v>543</v>
      </c>
      <c r="AE81" s="104" t="s">
        <v>549</v>
      </c>
      <c r="AF81" s="1" t="s">
        <v>550</v>
      </c>
      <c r="AG81" s="1" t="s">
        <v>551</v>
      </c>
      <c r="AH81" s="1" t="s">
        <v>552</v>
      </c>
      <c r="AI81" s="1" t="s">
        <v>53</v>
      </c>
      <c r="AJ81" s="5">
        <v>1</v>
      </c>
      <c r="AK81" s="6">
        <v>1.5</v>
      </c>
      <c r="AL81" s="6">
        <v>1.4</v>
      </c>
      <c r="AM81" s="6">
        <v>1.5</v>
      </c>
      <c r="AN81" s="1" t="s">
        <v>54</v>
      </c>
      <c r="AO81" s="6">
        <v>82.28</v>
      </c>
      <c r="AP81" s="1" t="s">
        <v>55</v>
      </c>
      <c r="AQ81" s="1" t="s">
        <v>55</v>
      </c>
      <c r="AR81" s="1" t="s">
        <v>55</v>
      </c>
      <c r="AS81" s="1" t="s">
        <v>53</v>
      </c>
      <c r="AT81" s="1" t="s">
        <v>53</v>
      </c>
      <c r="AU81" s="1" t="s">
        <v>467</v>
      </c>
      <c r="AV81" s="1" t="s">
        <v>460</v>
      </c>
      <c r="AW81" s="1" t="s">
        <v>553</v>
      </c>
      <c r="AX81" s="1" t="s">
        <v>53</v>
      </c>
      <c r="AY81" s="1" t="s">
        <v>56</v>
      </c>
      <c r="AZ81" s="1" t="s">
        <v>549</v>
      </c>
      <c r="BA81" s="1" t="s">
        <v>53</v>
      </c>
      <c r="BB81" s="1" t="s">
        <v>554</v>
      </c>
      <c r="BC81" s="1" t="s">
        <v>132</v>
      </c>
      <c r="BD81" s="1" t="s">
        <v>133</v>
      </c>
      <c r="BE81" s="1" t="s">
        <v>86</v>
      </c>
      <c r="BF81" s="1" t="s">
        <v>57</v>
      </c>
      <c r="BG81" s="1" t="s">
        <v>58</v>
      </c>
      <c r="BH81" s="1" t="s">
        <v>53</v>
      </c>
      <c r="BI81" s="1" t="s">
        <v>111</v>
      </c>
    </row>
    <row r="82" spans="2:61" x14ac:dyDescent="0.3">
      <c r="B82" s="7">
        <f t="shared" si="62"/>
        <v>78</v>
      </c>
      <c r="C82" s="7" t="str">
        <f t="shared" si="63"/>
        <v>FRA</v>
      </c>
      <c r="D82" s="7" t="str">
        <f t="shared" si="64"/>
        <v>2025-09-28</v>
      </c>
      <c r="E82" s="7" t="str">
        <f t="shared" si="65"/>
        <v>99431947834</v>
      </c>
      <c r="F82" s="7" t="str">
        <f t="shared" si="66"/>
        <v>6094318722319</v>
      </c>
      <c r="G82" s="7" t="str">
        <f t="shared" si="67"/>
        <v>성은숙</v>
      </c>
      <c r="H82" s="98" t="str">
        <f t="shared" si="68"/>
        <v>목록(Manifest)</v>
      </c>
      <c r="I82" s="100">
        <f t="shared" si="69"/>
        <v>126.32</v>
      </c>
      <c r="J82" s="7" t="str">
        <f t="shared" si="70"/>
        <v>JIMPASS CO., LTD.</v>
      </c>
      <c r="K82" s="7">
        <f t="shared" si="71"/>
        <v>1</v>
      </c>
      <c r="L82" s="17">
        <f t="shared" si="72"/>
        <v>1</v>
      </c>
      <c r="M82" s="17">
        <f t="shared" si="73"/>
        <v>2.9</v>
      </c>
      <c r="N82" s="17">
        <f t="shared" si="74"/>
        <v>2.9</v>
      </c>
      <c r="O82" s="17">
        <f t="shared" si="75"/>
        <v>3</v>
      </c>
      <c r="P82" s="7" t="str">
        <f t="shared" si="76"/>
        <v>GE733954</v>
      </c>
      <c r="Q82" s="99">
        <f t="shared" si="77"/>
        <v>19540</v>
      </c>
      <c r="R82" s="9">
        <f>VLOOKUP(H82,MAPPING!$B$3:$D$12,3,0)</f>
        <v>0</v>
      </c>
      <c r="S82" s="19">
        <f t="shared" si="78"/>
        <v>0</v>
      </c>
      <c r="T82" s="9">
        <v>0</v>
      </c>
      <c r="U82" s="9">
        <f>(IF(VLOOKUP(VLOOKUP(AO82,MAPPING!$B$14:$D$19,2,1),MAPPING!$C$14:$E$19,2,0)=7000,0,VLOOKUP(VLOOKUP(AO82,MAPPING!$B$14:$D$19,2,1),MAPPING!$C$14:$E$19,2,0)))</f>
        <v>0</v>
      </c>
      <c r="V82" s="9">
        <f>(K82*VLOOKUP(N82/K82,MAPPING!$B$21:$C$28,2,10))</f>
        <v>500</v>
      </c>
      <c r="W82" s="9">
        <f t="shared" si="79"/>
        <v>0</v>
      </c>
      <c r="X82" s="9">
        <f t="shared" si="80"/>
        <v>0</v>
      </c>
      <c r="Y82" s="9">
        <f t="shared" si="81"/>
        <v>0</v>
      </c>
      <c r="Z82" s="9">
        <f t="shared" si="82"/>
        <v>20040</v>
      </c>
      <c r="AB82" s="104" t="s">
        <v>542</v>
      </c>
      <c r="AC82" s="104" t="s">
        <v>85</v>
      </c>
      <c r="AD82" s="104" t="s">
        <v>543</v>
      </c>
      <c r="AE82" s="104" t="s">
        <v>555</v>
      </c>
      <c r="AF82" s="1" t="s">
        <v>556</v>
      </c>
      <c r="AG82" s="1" t="s">
        <v>557</v>
      </c>
      <c r="AH82" s="1" t="s">
        <v>154</v>
      </c>
      <c r="AI82" s="1" t="s">
        <v>53</v>
      </c>
      <c r="AJ82" s="5">
        <v>1</v>
      </c>
      <c r="AK82" s="6">
        <v>1</v>
      </c>
      <c r="AL82" s="6">
        <v>2.9</v>
      </c>
      <c r="AM82" s="6">
        <v>2.9</v>
      </c>
      <c r="AN82" s="1" t="s">
        <v>54</v>
      </c>
      <c r="AO82" s="6">
        <v>126.32</v>
      </c>
      <c r="AP82" s="1" t="s">
        <v>55</v>
      </c>
      <c r="AQ82" s="1" t="s">
        <v>55</v>
      </c>
      <c r="AR82" s="1" t="s">
        <v>55</v>
      </c>
      <c r="AS82" s="1" t="s">
        <v>53</v>
      </c>
      <c r="AT82" s="1" t="s">
        <v>53</v>
      </c>
      <c r="AU82" s="1" t="s">
        <v>467</v>
      </c>
      <c r="AV82" s="1" t="s">
        <v>460</v>
      </c>
      <c r="AW82" s="1" t="s">
        <v>558</v>
      </c>
      <c r="AX82" s="1" t="s">
        <v>53</v>
      </c>
      <c r="AY82" s="1" t="s">
        <v>56</v>
      </c>
      <c r="AZ82" s="1" t="s">
        <v>555</v>
      </c>
      <c r="BA82" s="1" t="s">
        <v>53</v>
      </c>
      <c r="BB82" s="1" t="s">
        <v>559</v>
      </c>
      <c r="BC82" s="1" t="s">
        <v>132</v>
      </c>
      <c r="BD82" s="1" t="s">
        <v>133</v>
      </c>
      <c r="BE82" s="1" t="s">
        <v>86</v>
      </c>
      <c r="BF82" s="1" t="s">
        <v>57</v>
      </c>
      <c r="BG82" s="1" t="s">
        <v>58</v>
      </c>
      <c r="BH82" s="1" t="s">
        <v>53</v>
      </c>
      <c r="BI82" s="1" t="s">
        <v>111</v>
      </c>
    </row>
    <row r="83" spans="2:61" x14ac:dyDescent="0.3">
      <c r="B83" s="7">
        <f t="shared" si="62"/>
        <v>79</v>
      </c>
      <c r="C83" s="7" t="str">
        <f t="shared" si="63"/>
        <v>FRA</v>
      </c>
      <c r="D83" s="7" t="str">
        <f t="shared" si="64"/>
        <v>2025-09-28</v>
      </c>
      <c r="E83" s="7" t="str">
        <f t="shared" si="65"/>
        <v>99431947834</v>
      </c>
      <c r="F83" s="7" t="str">
        <f t="shared" si="66"/>
        <v>6094318722318</v>
      </c>
      <c r="G83" s="7" t="str">
        <f t="shared" si="67"/>
        <v>방세환</v>
      </c>
      <c r="H83" s="98" t="str">
        <f t="shared" si="68"/>
        <v>목록(Manifest)</v>
      </c>
      <c r="I83" s="100">
        <f t="shared" si="69"/>
        <v>121.62</v>
      </c>
      <c r="J83" s="7" t="str">
        <f t="shared" si="70"/>
        <v>JIMPASS CO., LTD.</v>
      </c>
      <c r="K83" s="7">
        <f t="shared" si="71"/>
        <v>1</v>
      </c>
      <c r="L83" s="17">
        <f t="shared" si="72"/>
        <v>1</v>
      </c>
      <c r="M83" s="17">
        <f t="shared" si="73"/>
        <v>2.9</v>
      </c>
      <c r="N83" s="17">
        <f t="shared" si="74"/>
        <v>2.9</v>
      </c>
      <c r="O83" s="17">
        <f t="shared" si="75"/>
        <v>3</v>
      </c>
      <c r="P83" s="7" t="str">
        <f t="shared" si="76"/>
        <v>GE733952</v>
      </c>
      <c r="Q83" s="99">
        <f t="shared" si="77"/>
        <v>19540</v>
      </c>
      <c r="R83" s="9">
        <f>VLOOKUP(H83,MAPPING!$B$3:$D$12,3,0)</f>
        <v>0</v>
      </c>
      <c r="S83" s="19">
        <f t="shared" si="78"/>
        <v>0</v>
      </c>
      <c r="T83" s="9">
        <v>0</v>
      </c>
      <c r="U83" s="9">
        <f>(IF(VLOOKUP(VLOOKUP(AO83,MAPPING!$B$14:$D$19,2,1),MAPPING!$C$14:$E$19,2,0)=7000,0,VLOOKUP(VLOOKUP(AO83,MAPPING!$B$14:$D$19,2,1),MAPPING!$C$14:$E$19,2,0)))</f>
        <v>0</v>
      </c>
      <c r="V83" s="9">
        <f>(K83*VLOOKUP(N83/K83,MAPPING!$B$21:$C$28,2,10))</f>
        <v>500</v>
      </c>
      <c r="W83" s="9">
        <f t="shared" si="79"/>
        <v>0</v>
      </c>
      <c r="X83" s="9">
        <f t="shared" si="80"/>
        <v>0</v>
      </c>
      <c r="Y83" s="9">
        <f t="shared" si="81"/>
        <v>0</v>
      </c>
      <c r="Z83" s="9">
        <f t="shared" si="82"/>
        <v>20040</v>
      </c>
      <c r="AB83" s="104" t="s">
        <v>542</v>
      </c>
      <c r="AC83" s="104" t="s">
        <v>85</v>
      </c>
      <c r="AD83" s="104" t="s">
        <v>543</v>
      </c>
      <c r="AE83" s="104" t="s">
        <v>560</v>
      </c>
      <c r="AF83" s="1" t="s">
        <v>152</v>
      </c>
      <c r="AG83" s="1" t="s">
        <v>153</v>
      </c>
      <c r="AH83" s="1" t="s">
        <v>154</v>
      </c>
      <c r="AI83" s="1" t="s">
        <v>53</v>
      </c>
      <c r="AJ83" s="5">
        <v>1</v>
      </c>
      <c r="AK83" s="6">
        <v>1</v>
      </c>
      <c r="AL83" s="6">
        <v>2.9</v>
      </c>
      <c r="AM83" s="6">
        <v>2.9</v>
      </c>
      <c r="AN83" s="1" t="s">
        <v>54</v>
      </c>
      <c r="AO83" s="6">
        <v>121.62</v>
      </c>
      <c r="AP83" s="1" t="s">
        <v>55</v>
      </c>
      <c r="AQ83" s="1" t="s">
        <v>55</v>
      </c>
      <c r="AR83" s="1" t="s">
        <v>55</v>
      </c>
      <c r="AS83" s="1" t="s">
        <v>53</v>
      </c>
      <c r="AT83" s="1" t="s">
        <v>53</v>
      </c>
      <c r="AU83" s="1" t="s">
        <v>467</v>
      </c>
      <c r="AV83" s="1" t="s">
        <v>460</v>
      </c>
      <c r="AW83" s="1" t="s">
        <v>558</v>
      </c>
      <c r="AX83" s="1" t="s">
        <v>53</v>
      </c>
      <c r="AY83" s="1" t="s">
        <v>56</v>
      </c>
      <c r="AZ83" s="1" t="s">
        <v>560</v>
      </c>
      <c r="BA83" s="1" t="s">
        <v>53</v>
      </c>
      <c r="BB83" s="1" t="s">
        <v>561</v>
      </c>
      <c r="BC83" s="1" t="s">
        <v>132</v>
      </c>
      <c r="BD83" s="1" t="s">
        <v>133</v>
      </c>
      <c r="BE83" s="1" t="s">
        <v>86</v>
      </c>
      <c r="BF83" s="1" t="s">
        <v>57</v>
      </c>
      <c r="BG83" s="1" t="s">
        <v>58</v>
      </c>
      <c r="BH83" s="1" t="s">
        <v>53</v>
      </c>
      <c r="BI83" s="1" t="s">
        <v>111</v>
      </c>
    </row>
    <row r="84" spans="2:61" x14ac:dyDescent="0.3">
      <c r="B84" s="7">
        <f t="shared" si="62"/>
        <v>80</v>
      </c>
      <c r="C84" s="7" t="str">
        <f t="shared" si="63"/>
        <v>FRA</v>
      </c>
      <c r="D84" s="7" t="str">
        <f t="shared" si="64"/>
        <v>2025-09-28</v>
      </c>
      <c r="E84" s="7" t="str">
        <f t="shared" si="65"/>
        <v>99431947834</v>
      </c>
      <c r="F84" s="7" t="str">
        <f t="shared" si="66"/>
        <v>6094318722316</v>
      </c>
      <c r="G84" s="7" t="str">
        <f t="shared" si="67"/>
        <v>김겸</v>
      </c>
      <c r="H84" s="98" t="str">
        <f t="shared" si="68"/>
        <v>목록(Manifest)</v>
      </c>
      <c r="I84" s="100">
        <f t="shared" si="69"/>
        <v>117.41</v>
      </c>
      <c r="J84" s="7" t="str">
        <f t="shared" si="70"/>
        <v>JIMPASS CO., LTD.</v>
      </c>
      <c r="K84" s="7">
        <f t="shared" si="71"/>
        <v>1</v>
      </c>
      <c r="L84" s="17">
        <f t="shared" si="72"/>
        <v>0.5</v>
      </c>
      <c r="M84" s="17">
        <f t="shared" si="73"/>
        <v>0.5</v>
      </c>
      <c r="N84" s="17">
        <f t="shared" si="74"/>
        <v>0.5</v>
      </c>
      <c r="O84" s="17">
        <f t="shared" si="75"/>
        <v>0.5</v>
      </c>
      <c r="P84" s="7" t="str">
        <f t="shared" si="76"/>
        <v>GE733571</v>
      </c>
      <c r="Q84" s="99">
        <f t="shared" si="77"/>
        <v>6840</v>
      </c>
      <c r="R84" s="9">
        <f>VLOOKUP(H84,MAPPING!$B$3:$D$12,3,0)</f>
        <v>0</v>
      </c>
      <c r="S84" s="19">
        <f t="shared" si="78"/>
        <v>0</v>
      </c>
      <c r="T84" s="9">
        <v>0</v>
      </c>
      <c r="U84" s="9">
        <f>(IF(VLOOKUP(VLOOKUP(AO84,MAPPING!$B$14:$D$19,2,1),MAPPING!$C$14:$E$19,2,0)=7000,0,VLOOKUP(VLOOKUP(AO84,MAPPING!$B$14:$D$19,2,1),MAPPING!$C$14:$E$19,2,0)))</f>
        <v>0</v>
      </c>
      <c r="V84" s="9">
        <f>(K84*VLOOKUP(N84/K84,MAPPING!$B$21:$C$28,2,10))</f>
        <v>0</v>
      </c>
      <c r="W84" s="9">
        <f t="shared" si="79"/>
        <v>0</v>
      </c>
      <c r="X84" s="9">
        <f t="shared" si="80"/>
        <v>0</v>
      </c>
      <c r="Y84" s="9">
        <f t="shared" si="81"/>
        <v>0</v>
      </c>
      <c r="Z84" s="9">
        <f t="shared" si="82"/>
        <v>6840</v>
      </c>
      <c r="AB84" s="104" t="s">
        <v>542</v>
      </c>
      <c r="AC84" s="104" t="s">
        <v>85</v>
      </c>
      <c r="AD84" s="104" t="s">
        <v>543</v>
      </c>
      <c r="AE84" s="104" t="s">
        <v>562</v>
      </c>
      <c r="AF84" s="1" t="s">
        <v>563</v>
      </c>
      <c r="AG84" s="1" t="s">
        <v>564</v>
      </c>
      <c r="AH84" s="1" t="s">
        <v>565</v>
      </c>
      <c r="AI84" s="1" t="s">
        <v>53</v>
      </c>
      <c r="AJ84" s="5">
        <v>1</v>
      </c>
      <c r="AK84" s="6">
        <v>0.5</v>
      </c>
      <c r="AL84" s="6">
        <v>0.5</v>
      </c>
      <c r="AM84" s="6">
        <v>0.5</v>
      </c>
      <c r="AN84" s="1" t="s">
        <v>54</v>
      </c>
      <c r="AO84" s="6">
        <v>117.41</v>
      </c>
      <c r="AP84" s="1" t="s">
        <v>55</v>
      </c>
      <c r="AQ84" s="1" t="s">
        <v>55</v>
      </c>
      <c r="AR84" s="1" t="s">
        <v>55</v>
      </c>
      <c r="AS84" s="1" t="s">
        <v>53</v>
      </c>
      <c r="AT84" s="1" t="s">
        <v>53</v>
      </c>
      <c r="AU84" s="1" t="s">
        <v>467</v>
      </c>
      <c r="AV84" s="1" t="s">
        <v>460</v>
      </c>
      <c r="AW84" s="1" t="s">
        <v>566</v>
      </c>
      <c r="AX84" s="1" t="s">
        <v>53</v>
      </c>
      <c r="AY84" s="1" t="s">
        <v>56</v>
      </c>
      <c r="AZ84" s="1" t="s">
        <v>562</v>
      </c>
      <c r="BA84" s="1" t="s">
        <v>53</v>
      </c>
      <c r="BB84" s="1" t="s">
        <v>567</v>
      </c>
      <c r="BC84" s="1" t="s">
        <v>132</v>
      </c>
      <c r="BD84" s="1" t="s">
        <v>133</v>
      </c>
      <c r="BE84" s="1" t="s">
        <v>86</v>
      </c>
      <c r="BF84" s="1" t="s">
        <v>57</v>
      </c>
      <c r="BG84" s="1" t="s">
        <v>58</v>
      </c>
      <c r="BH84" s="1" t="s">
        <v>53</v>
      </c>
      <c r="BI84" s="1" t="s">
        <v>111</v>
      </c>
    </row>
    <row r="85" spans="2:61" x14ac:dyDescent="0.3">
      <c r="B85" s="7">
        <f t="shared" si="62"/>
        <v>81</v>
      </c>
      <c r="C85" s="7" t="str">
        <f t="shared" si="63"/>
        <v>FRA</v>
      </c>
      <c r="D85" s="7" t="str">
        <f t="shared" si="64"/>
        <v>2025-09-28</v>
      </c>
      <c r="E85" s="7" t="str">
        <f t="shared" si="65"/>
        <v>99431947834</v>
      </c>
      <c r="F85" s="7" t="str">
        <f t="shared" si="66"/>
        <v>6094318722315</v>
      </c>
      <c r="G85" s="7" t="str">
        <f t="shared" si="67"/>
        <v>이제원</v>
      </c>
      <c r="H85" s="98" t="str">
        <f t="shared" si="68"/>
        <v>일반(목록배제,Normal-Manifest Exception)</v>
      </c>
      <c r="I85" s="100">
        <f t="shared" si="69"/>
        <v>82.27</v>
      </c>
      <c r="J85" s="7" t="str">
        <f t="shared" si="70"/>
        <v>JIMPASS CO., LTD.</v>
      </c>
      <c r="K85" s="7">
        <f t="shared" si="71"/>
        <v>1</v>
      </c>
      <c r="L85" s="17">
        <f t="shared" si="72"/>
        <v>0.5</v>
      </c>
      <c r="M85" s="17">
        <f t="shared" si="73"/>
        <v>0.8</v>
      </c>
      <c r="N85" s="17">
        <f t="shared" si="74"/>
        <v>0.8</v>
      </c>
      <c r="O85" s="17">
        <f t="shared" si="75"/>
        <v>1</v>
      </c>
      <c r="P85" s="7" t="str">
        <f t="shared" si="76"/>
        <v>GE733440</v>
      </c>
      <c r="Q85" s="99">
        <f t="shared" si="77"/>
        <v>9380</v>
      </c>
      <c r="R85" s="9">
        <f>VLOOKUP(H85,MAPPING!$B$3:$D$12,3,0)</f>
        <v>1500</v>
      </c>
      <c r="S85" s="19">
        <f t="shared" si="78"/>
        <v>0</v>
      </c>
      <c r="T85" s="9">
        <v>0</v>
      </c>
      <c r="U85" s="9">
        <f>(IF(VLOOKUP(VLOOKUP(AO85,MAPPING!$B$14:$D$19,2,1),MAPPING!$C$14:$E$19,2,0)=7000,0,VLOOKUP(VLOOKUP(AO85,MAPPING!$B$14:$D$19,2,1),MAPPING!$C$14:$E$19,2,0)))</f>
        <v>0</v>
      </c>
      <c r="V85" s="9">
        <f>(K85*VLOOKUP(N85/K85,MAPPING!$B$21:$C$28,2,10))</f>
        <v>0</v>
      </c>
      <c r="W85" s="9">
        <f t="shared" si="79"/>
        <v>0</v>
      </c>
      <c r="X85" s="9">
        <f t="shared" si="80"/>
        <v>0</v>
      </c>
      <c r="Y85" s="9">
        <f t="shared" si="81"/>
        <v>0</v>
      </c>
      <c r="Z85" s="9">
        <f t="shared" si="82"/>
        <v>10880</v>
      </c>
      <c r="AB85" s="104" t="s">
        <v>542</v>
      </c>
      <c r="AC85" s="104" t="s">
        <v>85</v>
      </c>
      <c r="AD85" s="104" t="s">
        <v>543</v>
      </c>
      <c r="AE85" s="104" t="s">
        <v>568</v>
      </c>
      <c r="AF85" s="1" t="s">
        <v>569</v>
      </c>
      <c r="AG85" s="1" t="s">
        <v>570</v>
      </c>
      <c r="AH85" s="1" t="s">
        <v>571</v>
      </c>
      <c r="AI85" s="1" t="s">
        <v>53</v>
      </c>
      <c r="AJ85" s="5">
        <v>1</v>
      </c>
      <c r="AK85" s="6">
        <v>0.5</v>
      </c>
      <c r="AL85" s="6">
        <v>0.8</v>
      </c>
      <c r="AM85" s="6">
        <v>0.8</v>
      </c>
      <c r="AN85" s="1" t="s">
        <v>60</v>
      </c>
      <c r="AO85" s="6">
        <v>82.27</v>
      </c>
      <c r="AP85" s="1" t="s">
        <v>55</v>
      </c>
      <c r="AQ85" s="1" t="s">
        <v>55</v>
      </c>
      <c r="AR85" s="1" t="s">
        <v>55</v>
      </c>
      <c r="AS85" s="1" t="s">
        <v>53</v>
      </c>
      <c r="AT85" s="1" t="s">
        <v>53</v>
      </c>
      <c r="AU85" s="1" t="s">
        <v>467</v>
      </c>
      <c r="AV85" s="1" t="s">
        <v>460</v>
      </c>
      <c r="AW85" s="1" t="s">
        <v>572</v>
      </c>
      <c r="AX85" s="1" t="s">
        <v>53</v>
      </c>
      <c r="AY85" s="1" t="s">
        <v>56</v>
      </c>
      <c r="AZ85" s="1" t="s">
        <v>568</v>
      </c>
      <c r="BA85" s="1" t="s">
        <v>53</v>
      </c>
      <c r="BB85" s="1" t="s">
        <v>573</v>
      </c>
      <c r="BC85" s="1" t="s">
        <v>132</v>
      </c>
      <c r="BD85" s="1" t="s">
        <v>133</v>
      </c>
      <c r="BE85" s="1" t="s">
        <v>86</v>
      </c>
      <c r="BF85" s="1" t="s">
        <v>57</v>
      </c>
      <c r="BG85" s="1" t="s">
        <v>58</v>
      </c>
      <c r="BH85" s="1" t="s">
        <v>53</v>
      </c>
      <c r="BI85" s="1" t="s">
        <v>111</v>
      </c>
    </row>
    <row r="86" spans="2:61" x14ac:dyDescent="0.3">
      <c r="B86" s="7">
        <f t="shared" si="62"/>
        <v>82</v>
      </c>
      <c r="C86" s="7" t="str">
        <f t="shared" si="63"/>
        <v>FRA</v>
      </c>
      <c r="D86" s="7" t="str">
        <f t="shared" si="64"/>
        <v>2025-09-28</v>
      </c>
      <c r="E86" s="7" t="str">
        <f t="shared" si="65"/>
        <v>99431947834</v>
      </c>
      <c r="F86" s="7" t="str">
        <f t="shared" si="66"/>
        <v>6094318722313</v>
      </c>
      <c r="G86" s="7" t="str">
        <f t="shared" si="67"/>
        <v>정영진</v>
      </c>
      <c r="H86" s="98" t="str">
        <f t="shared" si="68"/>
        <v>목록(Manifest)</v>
      </c>
      <c r="I86" s="100">
        <f t="shared" si="69"/>
        <v>97.55</v>
      </c>
      <c r="J86" s="7" t="str">
        <f t="shared" si="70"/>
        <v>JIMPASS CO., LTD.</v>
      </c>
      <c r="K86" s="7">
        <f t="shared" si="71"/>
        <v>1</v>
      </c>
      <c r="L86" s="17">
        <f t="shared" si="72"/>
        <v>2.5</v>
      </c>
      <c r="M86" s="17">
        <f t="shared" si="73"/>
        <v>1.8</v>
      </c>
      <c r="N86" s="17">
        <f t="shared" si="74"/>
        <v>2.5</v>
      </c>
      <c r="O86" s="17">
        <f t="shared" si="75"/>
        <v>2.5</v>
      </c>
      <c r="P86" s="7" t="str">
        <f t="shared" si="76"/>
        <v>GE733429</v>
      </c>
      <c r="Q86" s="99">
        <f t="shared" si="77"/>
        <v>17000</v>
      </c>
      <c r="R86" s="9">
        <f>VLOOKUP(H86,MAPPING!$B$3:$D$12,3,0)</f>
        <v>0</v>
      </c>
      <c r="S86" s="19">
        <f t="shared" si="78"/>
        <v>0</v>
      </c>
      <c r="T86" s="9">
        <v>0</v>
      </c>
      <c r="U86" s="9">
        <f>(IF(VLOOKUP(VLOOKUP(AO86,MAPPING!$B$14:$D$19,2,1),MAPPING!$C$14:$E$19,2,0)=7000,0,VLOOKUP(VLOOKUP(AO86,MAPPING!$B$14:$D$19,2,1),MAPPING!$C$14:$E$19,2,0)))</f>
        <v>0</v>
      </c>
      <c r="V86" s="9">
        <f>(K86*VLOOKUP(N86/K86,MAPPING!$B$21:$C$28,2,10))</f>
        <v>500</v>
      </c>
      <c r="W86" s="9">
        <f t="shared" si="79"/>
        <v>0</v>
      </c>
      <c r="X86" s="9">
        <f t="shared" si="80"/>
        <v>0</v>
      </c>
      <c r="Y86" s="9">
        <f t="shared" si="81"/>
        <v>0</v>
      </c>
      <c r="Z86" s="9">
        <f t="shared" si="82"/>
        <v>17500</v>
      </c>
      <c r="AB86" s="2" t="s">
        <v>542</v>
      </c>
      <c r="AC86" s="2" t="s">
        <v>85</v>
      </c>
      <c r="AD86" s="2" t="s">
        <v>543</v>
      </c>
      <c r="AE86" s="2" t="s">
        <v>574</v>
      </c>
      <c r="AF86" s="2" t="s">
        <v>575</v>
      </c>
      <c r="AG86" s="2" t="s">
        <v>576</v>
      </c>
      <c r="AH86" s="2" t="s">
        <v>577</v>
      </c>
      <c r="AI86" s="2" t="s">
        <v>53</v>
      </c>
      <c r="AJ86" s="2">
        <v>1</v>
      </c>
      <c r="AK86" s="2">
        <v>2.5</v>
      </c>
      <c r="AL86" s="2">
        <v>1.8</v>
      </c>
      <c r="AM86" s="2">
        <v>2.5</v>
      </c>
      <c r="AN86" s="2" t="s">
        <v>54</v>
      </c>
      <c r="AO86" s="2">
        <v>97.55</v>
      </c>
      <c r="AP86" s="2" t="s">
        <v>55</v>
      </c>
      <c r="AQ86" s="2" t="s">
        <v>55</v>
      </c>
      <c r="AR86" s="2" t="s">
        <v>55</v>
      </c>
      <c r="AS86" s="2" t="s">
        <v>53</v>
      </c>
      <c r="AT86" s="2" t="s">
        <v>53</v>
      </c>
      <c r="AU86" s="2" t="s">
        <v>467</v>
      </c>
      <c r="AV86" s="2" t="s">
        <v>460</v>
      </c>
      <c r="AW86" s="2" t="s">
        <v>106</v>
      </c>
      <c r="AX86" s="2" t="s">
        <v>53</v>
      </c>
      <c r="AY86" s="2" t="s">
        <v>56</v>
      </c>
      <c r="AZ86" s="3" t="s">
        <v>574</v>
      </c>
      <c r="BA86" s="2" t="s">
        <v>53</v>
      </c>
      <c r="BB86" s="3" t="s">
        <v>578</v>
      </c>
      <c r="BC86" s="2" t="s">
        <v>132</v>
      </c>
      <c r="BD86" s="2" t="s">
        <v>133</v>
      </c>
      <c r="BE86" s="2" t="s">
        <v>86</v>
      </c>
      <c r="BF86" s="2" t="s">
        <v>57</v>
      </c>
      <c r="BG86" s="2" t="s">
        <v>58</v>
      </c>
      <c r="BH86" s="2" t="s">
        <v>53</v>
      </c>
      <c r="BI86" s="2" t="s">
        <v>111</v>
      </c>
    </row>
    <row r="87" spans="2:61" x14ac:dyDescent="0.3">
      <c r="B87" s="7">
        <f t="shared" si="62"/>
        <v>83</v>
      </c>
      <c r="C87" s="7" t="str">
        <f t="shared" si="63"/>
        <v>FRA</v>
      </c>
      <c r="D87" s="7" t="str">
        <f t="shared" si="64"/>
        <v>2025-09-28</v>
      </c>
      <c r="E87" s="7" t="str">
        <f t="shared" si="65"/>
        <v>99431947834</v>
      </c>
      <c r="F87" s="7" t="str">
        <f t="shared" si="66"/>
        <v>6094318722309</v>
      </c>
      <c r="G87" s="7" t="str">
        <f t="shared" si="67"/>
        <v>이경호</v>
      </c>
      <c r="H87" s="98" t="str">
        <f t="shared" si="68"/>
        <v>목록(Manifest)</v>
      </c>
      <c r="I87" s="100">
        <f t="shared" si="69"/>
        <v>101.9</v>
      </c>
      <c r="J87" s="7" t="str">
        <f t="shared" si="70"/>
        <v>JIMPASS CO., LTD.</v>
      </c>
      <c r="K87" s="7">
        <f t="shared" si="71"/>
        <v>1</v>
      </c>
      <c r="L87" s="17">
        <f t="shared" si="72"/>
        <v>1</v>
      </c>
      <c r="M87" s="17">
        <f t="shared" si="73"/>
        <v>2.5</v>
      </c>
      <c r="N87" s="17">
        <f t="shared" si="74"/>
        <v>2.5</v>
      </c>
      <c r="O87" s="17">
        <f t="shared" si="75"/>
        <v>2.5</v>
      </c>
      <c r="P87" s="7" t="str">
        <f t="shared" si="76"/>
        <v>GE733091</v>
      </c>
      <c r="Q87" s="99">
        <f t="shared" si="77"/>
        <v>17000</v>
      </c>
      <c r="R87" s="9">
        <f>VLOOKUP(H87,MAPPING!$B$3:$D$12,3,0)</f>
        <v>0</v>
      </c>
      <c r="S87" s="19">
        <f t="shared" si="78"/>
        <v>0</v>
      </c>
      <c r="T87" s="9">
        <v>0</v>
      </c>
      <c r="U87" s="9">
        <f>(IF(VLOOKUP(VLOOKUP(AO87,MAPPING!$B$14:$D$19,2,1),MAPPING!$C$14:$E$19,2,0)=7000,0,VLOOKUP(VLOOKUP(AO87,MAPPING!$B$14:$D$19,2,1),MAPPING!$C$14:$E$19,2,0)))</f>
        <v>0</v>
      </c>
      <c r="V87" s="9">
        <f>(K87*VLOOKUP(N87/K87,MAPPING!$B$21:$C$28,2,10))</f>
        <v>500</v>
      </c>
      <c r="W87" s="9">
        <f t="shared" si="79"/>
        <v>0</v>
      </c>
      <c r="X87" s="9">
        <f t="shared" si="80"/>
        <v>0</v>
      </c>
      <c r="Y87" s="9">
        <f t="shared" si="81"/>
        <v>0</v>
      </c>
      <c r="Z87" s="9">
        <f t="shared" si="82"/>
        <v>17500</v>
      </c>
      <c r="AB87" s="2" t="s">
        <v>542</v>
      </c>
      <c r="AC87" s="2" t="s">
        <v>85</v>
      </c>
      <c r="AD87" s="2" t="s">
        <v>543</v>
      </c>
      <c r="AE87" s="2" t="s">
        <v>579</v>
      </c>
      <c r="AF87" s="2" t="s">
        <v>580</v>
      </c>
      <c r="AG87" s="2" t="s">
        <v>581</v>
      </c>
      <c r="AH87" s="2" t="s">
        <v>582</v>
      </c>
      <c r="AI87" s="2" t="s">
        <v>53</v>
      </c>
      <c r="AJ87" s="2">
        <v>1</v>
      </c>
      <c r="AK87" s="2">
        <v>1</v>
      </c>
      <c r="AL87" s="2">
        <v>2.5</v>
      </c>
      <c r="AM87" s="2">
        <v>2.5</v>
      </c>
      <c r="AN87" s="2" t="s">
        <v>54</v>
      </c>
      <c r="AO87" s="2">
        <v>101.9</v>
      </c>
      <c r="AP87" s="2" t="s">
        <v>55</v>
      </c>
      <c r="AQ87" s="2" t="s">
        <v>55</v>
      </c>
      <c r="AR87" s="2" t="s">
        <v>55</v>
      </c>
      <c r="AS87" s="2" t="s">
        <v>53</v>
      </c>
      <c r="AT87" s="2" t="s">
        <v>53</v>
      </c>
      <c r="AU87" s="2" t="s">
        <v>467</v>
      </c>
      <c r="AV87" s="2" t="s">
        <v>460</v>
      </c>
      <c r="AW87" s="2" t="s">
        <v>127</v>
      </c>
      <c r="AX87" s="2" t="s">
        <v>53</v>
      </c>
      <c r="AY87" s="2" t="s">
        <v>56</v>
      </c>
      <c r="AZ87" s="3" t="s">
        <v>579</v>
      </c>
      <c r="BA87" s="2" t="s">
        <v>53</v>
      </c>
      <c r="BB87" s="3" t="s">
        <v>583</v>
      </c>
      <c r="BC87" s="2" t="s">
        <v>132</v>
      </c>
      <c r="BD87" s="2" t="s">
        <v>133</v>
      </c>
      <c r="BE87" s="2" t="s">
        <v>86</v>
      </c>
      <c r="BF87" s="2" t="s">
        <v>57</v>
      </c>
      <c r="BG87" s="2" t="s">
        <v>58</v>
      </c>
      <c r="BH87" s="2" t="s">
        <v>53</v>
      </c>
      <c r="BI87" s="2" t="s">
        <v>111</v>
      </c>
    </row>
    <row r="88" spans="2:61" x14ac:dyDescent="0.3">
      <c r="B88" s="7">
        <f t="shared" si="62"/>
        <v>84</v>
      </c>
      <c r="C88" s="7" t="str">
        <f t="shared" si="63"/>
        <v>FRA</v>
      </c>
      <c r="D88" s="7" t="str">
        <f t="shared" si="64"/>
        <v>2025-09-28</v>
      </c>
      <c r="E88" s="7" t="str">
        <f t="shared" si="65"/>
        <v>99431947834</v>
      </c>
      <c r="F88" s="7" t="str">
        <f t="shared" si="66"/>
        <v>6094318722260</v>
      </c>
      <c r="G88" s="7" t="str">
        <f t="shared" si="67"/>
        <v>김문향</v>
      </c>
      <c r="H88" s="98" t="str">
        <f t="shared" si="68"/>
        <v>목록(Manifest)</v>
      </c>
      <c r="I88" s="100">
        <f t="shared" si="69"/>
        <v>42.7</v>
      </c>
      <c r="J88" s="7" t="str">
        <f t="shared" si="70"/>
        <v>JIMPASS CO., LTD.</v>
      </c>
      <c r="K88" s="7">
        <f t="shared" si="71"/>
        <v>1</v>
      </c>
      <c r="L88" s="17">
        <f t="shared" si="72"/>
        <v>0.5</v>
      </c>
      <c r="M88" s="17">
        <f t="shared" si="73"/>
        <v>0.5</v>
      </c>
      <c r="N88" s="17">
        <f t="shared" si="74"/>
        <v>0.5</v>
      </c>
      <c r="O88" s="17">
        <f t="shared" si="75"/>
        <v>0.5</v>
      </c>
      <c r="P88" s="7" t="str">
        <f t="shared" si="76"/>
        <v>GE725607</v>
      </c>
      <c r="Q88" s="99">
        <f t="shared" si="77"/>
        <v>6840</v>
      </c>
      <c r="R88" s="9">
        <f>VLOOKUP(H88,MAPPING!$B$3:$D$12,3,0)</f>
        <v>0</v>
      </c>
      <c r="S88" s="19">
        <f t="shared" si="78"/>
        <v>0</v>
      </c>
      <c r="T88" s="9">
        <v>0</v>
      </c>
      <c r="U88" s="9">
        <f>(IF(VLOOKUP(VLOOKUP(AO88,MAPPING!$B$14:$D$19,2,1),MAPPING!$C$14:$E$19,2,0)=7000,0,VLOOKUP(VLOOKUP(AO88,MAPPING!$B$14:$D$19,2,1),MAPPING!$C$14:$E$19,2,0)))</f>
        <v>0</v>
      </c>
      <c r="V88" s="9">
        <f>(K88*VLOOKUP(N88/K88,MAPPING!$B$21:$C$28,2,10))</f>
        <v>0</v>
      </c>
      <c r="W88" s="9">
        <f t="shared" si="79"/>
        <v>0</v>
      </c>
      <c r="X88" s="9">
        <f t="shared" si="80"/>
        <v>0</v>
      </c>
      <c r="Y88" s="9">
        <f t="shared" si="81"/>
        <v>0</v>
      </c>
      <c r="Z88" s="9">
        <f t="shared" si="82"/>
        <v>6840</v>
      </c>
      <c r="AB88" s="2" t="s">
        <v>542</v>
      </c>
      <c r="AC88" s="2" t="s">
        <v>85</v>
      </c>
      <c r="AD88" s="2" t="s">
        <v>543</v>
      </c>
      <c r="AE88" s="2" t="s">
        <v>584</v>
      </c>
      <c r="AF88" s="2" t="s">
        <v>585</v>
      </c>
      <c r="AG88" s="2" t="s">
        <v>586</v>
      </c>
      <c r="AH88" s="2" t="s">
        <v>587</v>
      </c>
      <c r="AI88" s="2" t="s">
        <v>53</v>
      </c>
      <c r="AJ88" s="2">
        <v>1</v>
      </c>
      <c r="AK88" s="2">
        <v>0.5</v>
      </c>
      <c r="AL88" s="2">
        <v>0.5</v>
      </c>
      <c r="AM88" s="2">
        <v>0.5</v>
      </c>
      <c r="AN88" s="2" t="s">
        <v>54</v>
      </c>
      <c r="AO88" s="2">
        <v>42.7</v>
      </c>
      <c r="AP88" s="2" t="s">
        <v>55</v>
      </c>
      <c r="AQ88" s="2" t="s">
        <v>55</v>
      </c>
      <c r="AR88" s="2" t="s">
        <v>55</v>
      </c>
      <c r="AS88" s="2" t="s">
        <v>53</v>
      </c>
      <c r="AT88" s="2" t="s">
        <v>53</v>
      </c>
      <c r="AU88" s="2" t="s">
        <v>467</v>
      </c>
      <c r="AV88" s="2" t="s">
        <v>460</v>
      </c>
      <c r="AW88" s="2" t="s">
        <v>588</v>
      </c>
      <c r="AX88" s="2" t="s">
        <v>53</v>
      </c>
      <c r="AY88" s="2" t="s">
        <v>56</v>
      </c>
      <c r="AZ88" s="3" t="s">
        <v>584</v>
      </c>
      <c r="BA88" s="2" t="s">
        <v>53</v>
      </c>
      <c r="BB88" s="3" t="s">
        <v>589</v>
      </c>
      <c r="BC88" s="2" t="s">
        <v>132</v>
      </c>
      <c r="BD88" s="2" t="s">
        <v>133</v>
      </c>
      <c r="BE88" s="2" t="s">
        <v>86</v>
      </c>
      <c r="BF88" s="2" t="s">
        <v>57</v>
      </c>
      <c r="BG88" s="2" t="s">
        <v>58</v>
      </c>
      <c r="BH88" s="2" t="s">
        <v>53</v>
      </c>
      <c r="BI88" s="2" t="s">
        <v>111</v>
      </c>
    </row>
    <row r="89" spans="2:61" x14ac:dyDescent="0.3">
      <c r="B89" s="7">
        <f t="shared" si="62"/>
        <v>85</v>
      </c>
      <c r="C89" s="7" t="str">
        <f t="shared" si="63"/>
        <v>FRA</v>
      </c>
      <c r="D89" s="7" t="str">
        <f t="shared" si="64"/>
        <v>2025-09-28</v>
      </c>
      <c r="E89" s="7" t="str">
        <f t="shared" si="65"/>
        <v>99431947834</v>
      </c>
      <c r="F89" s="7" t="str">
        <f t="shared" si="66"/>
        <v>PDE250060575</v>
      </c>
      <c r="G89" s="7" t="str">
        <f t="shared" si="67"/>
        <v>김회철</v>
      </c>
      <c r="H89" s="98" t="str">
        <f t="shared" si="68"/>
        <v>목록(Manifest)</v>
      </c>
      <c r="I89" s="100">
        <f t="shared" si="69"/>
        <v>101.37</v>
      </c>
      <c r="J89" s="7" t="str">
        <f t="shared" si="70"/>
        <v>JIMPASS CO., LTD.</v>
      </c>
      <c r="K89" s="7">
        <f t="shared" si="71"/>
        <v>1</v>
      </c>
      <c r="L89" s="17">
        <f t="shared" si="72"/>
        <v>0.3</v>
      </c>
      <c r="M89" s="17">
        <f t="shared" si="73"/>
        <v>1E-3</v>
      </c>
      <c r="N89" s="17">
        <f t="shared" si="74"/>
        <v>0.3</v>
      </c>
      <c r="O89" s="17">
        <f t="shared" si="75"/>
        <v>0.5</v>
      </c>
      <c r="P89" s="7" t="str">
        <f t="shared" si="76"/>
        <v>1837974-GEOPASS</v>
      </c>
      <c r="Q89" s="99">
        <f t="shared" si="77"/>
        <v>6840</v>
      </c>
      <c r="R89" s="9">
        <f>VLOOKUP(H89,MAPPING!$B$3:$D$12,3,0)</f>
        <v>0</v>
      </c>
      <c r="S89" s="19">
        <f t="shared" si="78"/>
        <v>0</v>
      </c>
      <c r="T89" s="9">
        <v>0</v>
      </c>
      <c r="U89" s="9">
        <f>(IF(VLOOKUP(VLOOKUP(AO89,MAPPING!$B$14:$D$19,2,1),MAPPING!$C$14:$E$19,2,0)=7000,0,VLOOKUP(VLOOKUP(AO89,MAPPING!$B$14:$D$19,2,1),MAPPING!$C$14:$E$19,2,0)))</f>
        <v>0</v>
      </c>
      <c r="V89" s="9">
        <f>(K89*VLOOKUP(N89/K89,MAPPING!$B$21:$C$28,2,10))</f>
        <v>0</v>
      </c>
      <c r="W89" s="9">
        <f t="shared" si="79"/>
        <v>0</v>
      </c>
      <c r="X89" s="9">
        <f t="shared" si="80"/>
        <v>0</v>
      </c>
      <c r="Y89" s="9">
        <f t="shared" si="81"/>
        <v>0</v>
      </c>
      <c r="Z89" s="9">
        <f t="shared" si="82"/>
        <v>6840</v>
      </c>
      <c r="AB89" s="2" t="s">
        <v>542</v>
      </c>
      <c r="AC89" s="2" t="s">
        <v>85</v>
      </c>
      <c r="AD89" s="2" t="s">
        <v>543</v>
      </c>
      <c r="AE89" s="2" t="s">
        <v>590</v>
      </c>
      <c r="AF89" s="2" t="s">
        <v>373</v>
      </c>
      <c r="AG89" s="2" t="s">
        <v>374</v>
      </c>
      <c r="AH89" s="2" t="s">
        <v>375</v>
      </c>
      <c r="AI89" s="2" t="s">
        <v>53</v>
      </c>
      <c r="AJ89" s="2">
        <v>1</v>
      </c>
      <c r="AK89" s="2">
        <v>0.3</v>
      </c>
      <c r="AL89" s="2">
        <v>1E-3</v>
      </c>
      <c r="AM89" s="2">
        <v>0.3</v>
      </c>
      <c r="AN89" s="2" t="s">
        <v>54</v>
      </c>
      <c r="AO89" s="2">
        <v>101.37</v>
      </c>
      <c r="AP89" s="2" t="s">
        <v>55</v>
      </c>
      <c r="AQ89" s="2" t="s">
        <v>55</v>
      </c>
      <c r="AR89" s="2" t="s">
        <v>55</v>
      </c>
      <c r="AS89" s="2" t="s">
        <v>53</v>
      </c>
      <c r="AT89" s="2" t="s">
        <v>53</v>
      </c>
      <c r="AU89" s="2" t="s">
        <v>459</v>
      </c>
      <c r="AV89" s="2" t="s">
        <v>460</v>
      </c>
      <c r="AW89" s="2" t="s">
        <v>104</v>
      </c>
      <c r="AX89" s="2" t="s">
        <v>53</v>
      </c>
      <c r="AY89" s="2" t="s">
        <v>56</v>
      </c>
      <c r="AZ89" s="3" t="s">
        <v>591</v>
      </c>
      <c r="BA89" s="2" t="s">
        <v>592</v>
      </c>
      <c r="BB89" s="3" t="s">
        <v>592</v>
      </c>
      <c r="BC89" s="2" t="s">
        <v>132</v>
      </c>
      <c r="BD89" s="2" t="s">
        <v>133</v>
      </c>
      <c r="BE89" s="2" t="s">
        <v>86</v>
      </c>
      <c r="BF89" s="2" t="s">
        <v>57</v>
      </c>
      <c r="BG89" s="2" t="s">
        <v>58</v>
      </c>
      <c r="BH89" s="2" t="s">
        <v>53</v>
      </c>
      <c r="BI89" s="2" t="s">
        <v>111</v>
      </c>
    </row>
    <row r="90" spans="2:61" x14ac:dyDescent="0.3">
      <c r="B90" s="7">
        <f t="shared" si="62"/>
        <v>86</v>
      </c>
      <c r="C90" s="7" t="str">
        <f t="shared" si="63"/>
        <v>FRA</v>
      </c>
      <c r="D90" s="7" t="str">
        <f t="shared" si="64"/>
        <v>2025-09-28</v>
      </c>
      <c r="E90" s="7" t="str">
        <f t="shared" si="65"/>
        <v>99431947834</v>
      </c>
      <c r="F90" s="7" t="str">
        <f t="shared" si="66"/>
        <v>PDE250060576</v>
      </c>
      <c r="G90" s="7" t="str">
        <f t="shared" si="67"/>
        <v>장호석</v>
      </c>
      <c r="H90" s="98" t="str">
        <f t="shared" si="68"/>
        <v>목록(Manifest)</v>
      </c>
      <c r="I90" s="100">
        <f t="shared" si="69"/>
        <v>63.69</v>
      </c>
      <c r="J90" s="7" t="str">
        <f t="shared" si="70"/>
        <v>JIMPASS CO., LTD.</v>
      </c>
      <c r="K90" s="7">
        <f t="shared" si="71"/>
        <v>1</v>
      </c>
      <c r="L90" s="17">
        <f t="shared" si="72"/>
        <v>22</v>
      </c>
      <c r="M90" s="17">
        <f t="shared" si="73"/>
        <v>23.6</v>
      </c>
      <c r="N90" s="17">
        <f t="shared" si="74"/>
        <v>24</v>
      </c>
      <c r="O90" s="17">
        <f t="shared" si="75"/>
        <v>24</v>
      </c>
      <c r="P90" s="7" t="str">
        <f t="shared" si="76"/>
        <v>1836531-GEOPASS</v>
      </c>
      <c r="Q90" s="99">
        <f t="shared" si="77"/>
        <v>126220</v>
      </c>
      <c r="R90" s="9">
        <f>VLOOKUP(H90,MAPPING!$B$3:$D$12,3,0)</f>
        <v>0</v>
      </c>
      <c r="S90" s="19">
        <f t="shared" si="78"/>
        <v>0</v>
      </c>
      <c r="T90" s="9">
        <v>0</v>
      </c>
      <c r="U90" s="9">
        <f>(IF(VLOOKUP(VLOOKUP(AO90,MAPPING!$B$14:$D$19,2,1),MAPPING!$C$14:$E$19,2,0)=7000,0,VLOOKUP(VLOOKUP(AO90,MAPPING!$B$14:$D$19,2,1),MAPPING!$C$14:$E$19,2,0)))</f>
        <v>0</v>
      </c>
      <c r="V90" s="9">
        <f>(K90*VLOOKUP(N90/K90,MAPPING!$B$21:$C$28,2,10))</f>
        <v>11000</v>
      </c>
      <c r="W90" s="9">
        <f t="shared" si="79"/>
        <v>0</v>
      </c>
      <c r="X90" s="9">
        <f t="shared" si="80"/>
        <v>0</v>
      </c>
      <c r="Y90" s="9">
        <f t="shared" si="81"/>
        <v>1900</v>
      </c>
      <c r="Z90" s="9">
        <f t="shared" si="82"/>
        <v>139120</v>
      </c>
      <c r="AB90" s="2" t="s">
        <v>542</v>
      </c>
      <c r="AC90" s="2" t="s">
        <v>85</v>
      </c>
      <c r="AD90" s="2" t="s">
        <v>543</v>
      </c>
      <c r="AE90" s="2" t="s">
        <v>593</v>
      </c>
      <c r="AF90" s="2" t="s">
        <v>300</v>
      </c>
      <c r="AG90" s="2" t="s">
        <v>301</v>
      </c>
      <c r="AH90" s="2" t="s">
        <v>126</v>
      </c>
      <c r="AI90" s="2" t="s">
        <v>53</v>
      </c>
      <c r="AJ90" s="2">
        <v>1</v>
      </c>
      <c r="AK90" s="2">
        <v>22</v>
      </c>
      <c r="AL90" s="2">
        <v>23.6</v>
      </c>
      <c r="AM90" s="2">
        <v>24</v>
      </c>
      <c r="AN90" s="2" t="s">
        <v>54</v>
      </c>
      <c r="AO90" s="2">
        <v>63.69</v>
      </c>
      <c r="AP90" s="2" t="s">
        <v>55</v>
      </c>
      <c r="AQ90" s="2" t="s">
        <v>55</v>
      </c>
      <c r="AR90" s="2" t="s">
        <v>55</v>
      </c>
      <c r="AS90" s="2" t="s">
        <v>53</v>
      </c>
      <c r="AT90" s="2" t="s">
        <v>53</v>
      </c>
      <c r="AU90" s="2" t="s">
        <v>459</v>
      </c>
      <c r="AV90" s="2" t="s">
        <v>460</v>
      </c>
      <c r="AW90" s="2" t="s">
        <v>104</v>
      </c>
      <c r="AX90" s="2" t="s">
        <v>53</v>
      </c>
      <c r="AY90" s="2" t="s">
        <v>56</v>
      </c>
      <c r="AZ90" s="3" t="s">
        <v>594</v>
      </c>
      <c r="BA90" s="2" t="s">
        <v>595</v>
      </c>
      <c r="BB90" s="3" t="s">
        <v>595</v>
      </c>
      <c r="BC90" s="2" t="s">
        <v>132</v>
      </c>
      <c r="BD90" s="2" t="s">
        <v>133</v>
      </c>
      <c r="BE90" s="2" t="s">
        <v>86</v>
      </c>
      <c r="BF90" s="2" t="s">
        <v>57</v>
      </c>
      <c r="BG90" s="2" t="s">
        <v>58</v>
      </c>
      <c r="BH90" s="2" t="s">
        <v>53</v>
      </c>
      <c r="BI90" s="2" t="s">
        <v>111</v>
      </c>
    </row>
    <row r="91" spans="2:61" x14ac:dyDescent="0.3">
      <c r="B91" s="7">
        <f t="shared" si="62"/>
        <v>87</v>
      </c>
      <c r="C91" s="7" t="str">
        <f t="shared" si="63"/>
        <v>FRA</v>
      </c>
      <c r="D91" s="7" t="str">
        <f t="shared" si="64"/>
        <v>2025-09-28</v>
      </c>
      <c r="E91" s="7" t="str">
        <f t="shared" si="65"/>
        <v>99431947834</v>
      </c>
      <c r="F91" s="7" t="str">
        <f t="shared" si="66"/>
        <v>PDE250060577</v>
      </c>
      <c r="G91" s="7" t="str">
        <f t="shared" si="67"/>
        <v>최범균</v>
      </c>
      <c r="H91" s="98" t="str">
        <f t="shared" si="68"/>
        <v>목록(Manifest)</v>
      </c>
      <c r="I91" s="100">
        <f t="shared" si="69"/>
        <v>138.44</v>
      </c>
      <c r="J91" s="7" t="str">
        <f t="shared" si="70"/>
        <v>JIMPASS CO., LTD.</v>
      </c>
      <c r="K91" s="7">
        <f t="shared" si="71"/>
        <v>2</v>
      </c>
      <c r="L91" s="17">
        <f t="shared" si="72"/>
        <v>1</v>
      </c>
      <c r="M91" s="17">
        <f t="shared" si="73"/>
        <v>1E-3</v>
      </c>
      <c r="N91" s="17">
        <f t="shared" si="74"/>
        <v>1</v>
      </c>
      <c r="O91" s="17">
        <f t="shared" si="75"/>
        <v>1</v>
      </c>
      <c r="P91" s="7" t="str">
        <f t="shared" si="76"/>
        <v>1838051-GEOPASS</v>
      </c>
      <c r="Q91" s="99">
        <f t="shared" si="77"/>
        <v>9380</v>
      </c>
      <c r="R91" s="9">
        <f>VLOOKUP(H91,MAPPING!$B$3:$D$12,3,0)</f>
        <v>0</v>
      </c>
      <c r="S91" s="19">
        <f t="shared" si="78"/>
        <v>2500</v>
      </c>
      <c r="T91" s="9">
        <v>0</v>
      </c>
      <c r="U91" s="9">
        <f>(IF(VLOOKUP(VLOOKUP(AO91,MAPPING!$B$14:$D$19,2,1),MAPPING!$C$14:$E$19,2,0)=7000,0,VLOOKUP(VLOOKUP(AO91,MAPPING!$B$14:$D$19,2,1),MAPPING!$C$14:$E$19,2,0)))</f>
        <v>0</v>
      </c>
      <c r="V91" s="9">
        <f>(K91*VLOOKUP(N91/K91,MAPPING!$B$21:$C$28,2,10))</f>
        <v>0</v>
      </c>
      <c r="W91" s="9">
        <f t="shared" si="79"/>
        <v>0</v>
      </c>
      <c r="X91" s="9">
        <f t="shared" si="80"/>
        <v>0</v>
      </c>
      <c r="Y91" s="9">
        <f t="shared" si="81"/>
        <v>0</v>
      </c>
      <c r="Z91" s="9">
        <f t="shared" si="82"/>
        <v>11880</v>
      </c>
      <c r="AB91" s="2" t="s">
        <v>542</v>
      </c>
      <c r="AC91" s="2" t="s">
        <v>85</v>
      </c>
      <c r="AD91" s="2" t="s">
        <v>543</v>
      </c>
      <c r="AE91" s="2" t="s">
        <v>596</v>
      </c>
      <c r="AF91" s="2" t="s">
        <v>597</v>
      </c>
      <c r="AG91" s="2" t="s">
        <v>598</v>
      </c>
      <c r="AH91" s="2" t="s">
        <v>599</v>
      </c>
      <c r="AI91" s="2" t="s">
        <v>53</v>
      </c>
      <c r="AJ91" s="2">
        <v>2</v>
      </c>
      <c r="AK91" s="2">
        <v>1</v>
      </c>
      <c r="AL91" s="2">
        <v>1E-3</v>
      </c>
      <c r="AM91" s="2">
        <v>1</v>
      </c>
      <c r="AN91" s="2" t="s">
        <v>54</v>
      </c>
      <c r="AO91" s="2">
        <v>138.44</v>
      </c>
      <c r="AP91" s="2" t="s">
        <v>55</v>
      </c>
      <c r="AQ91" s="2" t="s">
        <v>55</v>
      </c>
      <c r="AR91" s="2" t="s">
        <v>55</v>
      </c>
      <c r="AS91" s="2" t="s">
        <v>53</v>
      </c>
      <c r="AT91" s="2" t="s">
        <v>53</v>
      </c>
      <c r="AU91" s="2" t="s">
        <v>459</v>
      </c>
      <c r="AV91" s="2" t="s">
        <v>460</v>
      </c>
      <c r="AW91" s="2" t="s">
        <v>600</v>
      </c>
      <c r="AX91" s="2" t="s">
        <v>53</v>
      </c>
      <c r="AY91" s="2" t="s">
        <v>56</v>
      </c>
      <c r="AZ91" s="3" t="s">
        <v>601</v>
      </c>
      <c r="BA91" s="2" t="s">
        <v>602</v>
      </c>
      <c r="BB91" s="3" t="s">
        <v>602</v>
      </c>
      <c r="BC91" s="2" t="s">
        <v>132</v>
      </c>
      <c r="BD91" s="2" t="s">
        <v>133</v>
      </c>
      <c r="BE91" s="2" t="s">
        <v>86</v>
      </c>
      <c r="BF91" s="2" t="s">
        <v>57</v>
      </c>
      <c r="BG91" s="2" t="s">
        <v>58</v>
      </c>
      <c r="BH91" s="2" t="s">
        <v>53</v>
      </c>
      <c r="BI91" s="2" t="s">
        <v>111</v>
      </c>
    </row>
    <row r="92" spans="2:61" x14ac:dyDescent="0.3">
      <c r="B92" s="7">
        <f t="shared" si="62"/>
        <v>88</v>
      </c>
      <c r="C92" s="7" t="str">
        <f t="shared" si="63"/>
        <v>FRA</v>
      </c>
      <c r="D92" s="7" t="str">
        <f t="shared" si="64"/>
        <v>2025-09-28</v>
      </c>
      <c r="E92" s="7" t="str">
        <f t="shared" si="65"/>
        <v>99431947834</v>
      </c>
      <c r="F92" s="7" t="str">
        <f t="shared" si="66"/>
        <v>6094318722321</v>
      </c>
      <c r="G92" s="7" t="str">
        <f t="shared" si="67"/>
        <v>김태인</v>
      </c>
      <c r="H92" s="98" t="str">
        <f t="shared" si="68"/>
        <v>목록(Manifest)</v>
      </c>
      <c r="I92" s="100">
        <f t="shared" si="69"/>
        <v>60.49</v>
      </c>
      <c r="J92" s="7" t="str">
        <f t="shared" si="70"/>
        <v>JIMPASS CO., LTD.</v>
      </c>
      <c r="K92" s="7">
        <f t="shared" si="71"/>
        <v>1</v>
      </c>
      <c r="L92" s="17">
        <f t="shared" si="72"/>
        <v>1.5</v>
      </c>
      <c r="M92" s="17">
        <f t="shared" si="73"/>
        <v>1.6</v>
      </c>
      <c r="N92" s="17">
        <f t="shared" si="74"/>
        <v>1.6</v>
      </c>
      <c r="O92" s="17">
        <f t="shared" si="75"/>
        <v>2</v>
      </c>
      <c r="P92" s="7" t="str">
        <f t="shared" si="76"/>
        <v>GE734257</v>
      </c>
      <c r="Q92" s="99">
        <f t="shared" si="77"/>
        <v>14460</v>
      </c>
      <c r="R92" s="9">
        <f>VLOOKUP(H92,MAPPING!$B$3:$D$12,3,0)</f>
        <v>0</v>
      </c>
      <c r="S92" s="19">
        <f t="shared" si="78"/>
        <v>0</v>
      </c>
      <c r="T92" s="9">
        <v>0</v>
      </c>
      <c r="U92" s="9">
        <f>(IF(VLOOKUP(VLOOKUP(AO92,MAPPING!$B$14:$D$19,2,1),MAPPING!$C$14:$E$19,2,0)=7000,0,VLOOKUP(VLOOKUP(AO92,MAPPING!$B$14:$D$19,2,1),MAPPING!$C$14:$E$19,2,0)))</f>
        <v>0</v>
      </c>
      <c r="V92" s="9">
        <f>(K92*VLOOKUP(N92/K92,MAPPING!$B$21:$C$28,2,10))</f>
        <v>0</v>
      </c>
      <c r="W92" s="9">
        <f t="shared" si="79"/>
        <v>0</v>
      </c>
      <c r="X92" s="9">
        <f t="shared" si="80"/>
        <v>0</v>
      </c>
      <c r="Y92" s="9">
        <f t="shared" si="81"/>
        <v>0</v>
      </c>
      <c r="Z92" s="9">
        <f t="shared" si="82"/>
        <v>14460</v>
      </c>
      <c r="AB92" s="2" t="s">
        <v>542</v>
      </c>
      <c r="AC92" s="2" t="s">
        <v>85</v>
      </c>
      <c r="AD92" s="2" t="s">
        <v>543</v>
      </c>
      <c r="AE92" s="2" t="s">
        <v>603</v>
      </c>
      <c r="AF92" s="2" t="s">
        <v>486</v>
      </c>
      <c r="AG92" s="2" t="s">
        <v>487</v>
      </c>
      <c r="AH92" s="2" t="s">
        <v>488</v>
      </c>
      <c r="AI92" s="2" t="s">
        <v>53</v>
      </c>
      <c r="AJ92" s="2">
        <v>1</v>
      </c>
      <c r="AK92" s="2">
        <v>1.5</v>
      </c>
      <c r="AL92" s="2">
        <v>1.6</v>
      </c>
      <c r="AM92" s="2">
        <v>1.6</v>
      </c>
      <c r="AN92" s="2" t="s">
        <v>54</v>
      </c>
      <c r="AO92" s="2">
        <v>60.49</v>
      </c>
      <c r="AP92" s="2" t="s">
        <v>55</v>
      </c>
      <c r="AQ92" s="2" t="s">
        <v>55</v>
      </c>
      <c r="AR92" s="2" t="s">
        <v>55</v>
      </c>
      <c r="AS92" s="2" t="s">
        <v>53</v>
      </c>
      <c r="AT92" s="2" t="s">
        <v>53</v>
      </c>
      <c r="AU92" s="2" t="s">
        <v>467</v>
      </c>
      <c r="AV92" s="2" t="s">
        <v>460</v>
      </c>
      <c r="AW92" s="2" t="s">
        <v>489</v>
      </c>
      <c r="AX92" s="2" t="s">
        <v>53</v>
      </c>
      <c r="AY92" s="2" t="s">
        <v>56</v>
      </c>
      <c r="AZ92" s="3" t="s">
        <v>603</v>
      </c>
      <c r="BA92" s="2" t="s">
        <v>53</v>
      </c>
      <c r="BB92" s="3" t="s">
        <v>604</v>
      </c>
      <c r="BC92" s="2" t="s">
        <v>132</v>
      </c>
      <c r="BD92" s="2" t="s">
        <v>133</v>
      </c>
      <c r="BE92" s="2" t="s">
        <v>86</v>
      </c>
      <c r="BF92" s="2" t="s">
        <v>57</v>
      </c>
      <c r="BG92" s="2" t="s">
        <v>58</v>
      </c>
      <c r="BH92" s="2" t="s">
        <v>53</v>
      </c>
      <c r="BI92" s="2" t="s">
        <v>111</v>
      </c>
    </row>
  </sheetData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3"/>
  <sheetViews>
    <sheetView zoomScaleNormal="100" workbookViewId="0">
      <selection activeCell="C13" sqref="C13"/>
    </sheetView>
  </sheetViews>
  <sheetFormatPr defaultColWidth="9" defaultRowHeight="17.399999999999999" x14ac:dyDescent="0.4"/>
  <cols>
    <col min="1" max="1" width="3" style="33" customWidth="1"/>
    <col min="2" max="2" width="40.59765625" style="33" bestFit="1" customWidth="1"/>
    <col min="3" max="3" width="28.19921875" style="33" customWidth="1"/>
    <col min="4" max="5" width="24.69921875" style="33" bestFit="1" customWidth="1"/>
    <col min="6" max="6" width="29.5" style="33" customWidth="1"/>
    <col min="7" max="7" width="10" style="33" bestFit="1" customWidth="1"/>
    <col min="8" max="8" width="24.69921875" style="33" bestFit="1" customWidth="1"/>
    <col min="9" max="16384" width="9" style="33"/>
  </cols>
  <sheetData>
    <row r="2" spans="2:5" ht="18" thickBot="1" x14ac:dyDescent="0.45">
      <c r="B2" s="66" t="s">
        <v>33</v>
      </c>
      <c r="C2" s="67" t="s">
        <v>64</v>
      </c>
      <c r="D2" s="68" t="s">
        <v>65</v>
      </c>
    </row>
    <row r="3" spans="2:5" ht="18" thickTop="1" x14ac:dyDescent="0.4">
      <c r="B3" s="34" t="s">
        <v>59</v>
      </c>
      <c r="C3" s="35" t="s">
        <v>66</v>
      </c>
      <c r="D3" s="36">
        <v>1500</v>
      </c>
    </row>
    <row r="4" spans="2:5" x14ac:dyDescent="0.4">
      <c r="B4" s="37" t="s">
        <v>63</v>
      </c>
      <c r="C4" s="38" t="s">
        <v>67</v>
      </c>
      <c r="D4" s="39">
        <v>0</v>
      </c>
    </row>
    <row r="5" spans="2:5" x14ac:dyDescent="0.4">
      <c r="B5" s="37" t="s">
        <v>54</v>
      </c>
      <c r="C5" s="38" t="s">
        <v>67</v>
      </c>
      <c r="D5" s="39">
        <v>0</v>
      </c>
    </row>
    <row r="6" spans="2:5" x14ac:dyDescent="0.4">
      <c r="B6" s="37" t="s">
        <v>61</v>
      </c>
      <c r="C6" s="38" t="s">
        <v>67</v>
      </c>
      <c r="D6" s="39">
        <v>0</v>
      </c>
    </row>
    <row r="7" spans="2:5" x14ac:dyDescent="0.4">
      <c r="B7" s="37" t="s">
        <v>121</v>
      </c>
      <c r="C7" s="38" t="s">
        <v>66</v>
      </c>
      <c r="D7" s="39">
        <v>1500</v>
      </c>
    </row>
    <row r="8" spans="2:5" x14ac:dyDescent="0.4">
      <c r="B8" s="37"/>
      <c r="C8" s="38" t="s">
        <v>66</v>
      </c>
      <c r="D8" s="39">
        <v>1500</v>
      </c>
    </row>
    <row r="9" spans="2:5" x14ac:dyDescent="0.4">
      <c r="B9" s="37" t="s">
        <v>68</v>
      </c>
      <c r="C9" s="38" t="s">
        <v>66</v>
      </c>
      <c r="D9" s="39">
        <v>1500</v>
      </c>
    </row>
    <row r="10" spans="2:5" x14ac:dyDescent="0.4">
      <c r="B10" s="37" t="s">
        <v>62</v>
      </c>
      <c r="C10" s="38" t="s">
        <v>66</v>
      </c>
      <c r="D10" s="39">
        <v>1500</v>
      </c>
    </row>
    <row r="11" spans="2:5" x14ac:dyDescent="0.4">
      <c r="B11" s="40" t="s">
        <v>60</v>
      </c>
      <c r="C11" s="41" t="s">
        <v>66</v>
      </c>
      <c r="D11" s="42">
        <v>1500</v>
      </c>
    </row>
    <row r="12" spans="2:5" x14ac:dyDescent="0.4">
      <c r="B12" s="43" t="s">
        <v>69</v>
      </c>
      <c r="C12" s="44" t="s">
        <v>69</v>
      </c>
      <c r="D12" s="45">
        <v>10000</v>
      </c>
    </row>
    <row r="13" spans="2:5" x14ac:dyDescent="0.4">
      <c r="B13" s="46"/>
      <c r="C13" s="47"/>
      <c r="D13" s="48" t="s">
        <v>70</v>
      </c>
    </row>
    <row r="14" spans="2:5" ht="18" thickBot="1" x14ac:dyDescent="0.45">
      <c r="B14" s="49" t="s">
        <v>71</v>
      </c>
      <c r="C14" s="50" t="s">
        <v>72</v>
      </c>
      <c r="D14" s="51" t="s">
        <v>73</v>
      </c>
      <c r="E14" s="51" t="s">
        <v>73</v>
      </c>
    </row>
    <row r="15" spans="2:5" ht="18" thickTop="1" x14ac:dyDescent="0.4">
      <c r="B15" s="52">
        <v>0</v>
      </c>
      <c r="C15" s="53">
        <v>0</v>
      </c>
      <c r="D15" s="53">
        <v>7000</v>
      </c>
      <c r="E15" s="54" t="s">
        <v>74</v>
      </c>
    </row>
    <row r="16" spans="2:5" x14ac:dyDescent="0.4">
      <c r="B16" s="55">
        <v>2000</v>
      </c>
      <c r="C16" s="56">
        <v>1</v>
      </c>
      <c r="D16" s="56">
        <v>10000</v>
      </c>
      <c r="E16" s="57" t="s">
        <v>75</v>
      </c>
    </row>
    <row r="17" spans="1:7" x14ac:dyDescent="0.4">
      <c r="B17" s="55">
        <v>3000</v>
      </c>
      <c r="C17" s="56">
        <v>2</v>
      </c>
      <c r="D17" s="56">
        <v>15000</v>
      </c>
      <c r="E17" s="57" t="s">
        <v>75</v>
      </c>
    </row>
    <row r="18" spans="1:7" x14ac:dyDescent="0.4">
      <c r="B18" s="55">
        <v>4000</v>
      </c>
      <c r="C18" s="56">
        <v>3</v>
      </c>
      <c r="D18" s="56">
        <v>20000</v>
      </c>
      <c r="E18" s="57" t="s">
        <v>75</v>
      </c>
    </row>
    <row r="19" spans="1:7" x14ac:dyDescent="0.4">
      <c r="B19" s="58">
        <v>5000</v>
      </c>
      <c r="C19" s="59">
        <v>4</v>
      </c>
      <c r="D19" s="59">
        <v>25000</v>
      </c>
      <c r="E19" s="60" t="s">
        <v>75</v>
      </c>
    </row>
    <row r="21" spans="1:7" ht="18" thickBot="1" x14ac:dyDescent="0.45">
      <c r="B21" s="49" t="s">
        <v>76</v>
      </c>
      <c r="C21" s="51" t="s">
        <v>77</v>
      </c>
    </row>
    <row r="22" spans="1:7" ht="18" thickTop="1" x14ac:dyDescent="0.4">
      <c r="B22" s="52">
        <v>0</v>
      </c>
      <c r="C22" s="61">
        <v>0</v>
      </c>
    </row>
    <row r="23" spans="1:7" x14ac:dyDescent="0.4">
      <c r="B23" s="101">
        <v>2.0099999999999998</v>
      </c>
      <c r="C23" s="61">
        <v>500</v>
      </c>
    </row>
    <row r="24" spans="1:7" x14ac:dyDescent="0.4">
      <c r="B24" s="101">
        <v>5.01</v>
      </c>
      <c r="C24" s="61">
        <v>1000</v>
      </c>
    </row>
    <row r="25" spans="1:7" x14ac:dyDescent="0.4">
      <c r="B25" s="101">
        <v>10.01</v>
      </c>
      <c r="C25" s="61">
        <v>3000</v>
      </c>
    </row>
    <row r="26" spans="1:7" x14ac:dyDescent="0.4">
      <c r="B26" s="101">
        <v>20.010000000000002</v>
      </c>
      <c r="C26" s="61">
        <v>11000</v>
      </c>
    </row>
    <row r="27" spans="1:7" x14ac:dyDescent="0.4">
      <c r="B27" s="101">
        <v>25.01</v>
      </c>
      <c r="C27" s="61">
        <v>15000</v>
      </c>
    </row>
    <row r="28" spans="1:7" x14ac:dyDescent="0.4">
      <c r="B28" s="102">
        <v>30</v>
      </c>
      <c r="C28" s="62">
        <v>15000</v>
      </c>
    </row>
    <row r="30" spans="1:7" ht="18" thickBot="1" x14ac:dyDescent="0.45">
      <c r="A30" s="63"/>
      <c r="B30" s="70" t="s">
        <v>78</v>
      </c>
      <c r="C30" s="70" t="s">
        <v>79</v>
      </c>
      <c r="D30" s="70" t="s">
        <v>80</v>
      </c>
      <c r="E30" s="70" t="s">
        <v>81</v>
      </c>
      <c r="F30" s="70" t="s">
        <v>16</v>
      </c>
      <c r="G30" s="70" t="s">
        <v>82</v>
      </c>
    </row>
    <row r="31" spans="1:7" ht="18" thickTop="1" x14ac:dyDescent="0.4">
      <c r="B31" s="18" t="s">
        <v>88</v>
      </c>
      <c r="C31" s="71">
        <v>6840</v>
      </c>
      <c r="D31" s="65">
        <v>0.5</v>
      </c>
      <c r="E31" s="71">
        <v>2540</v>
      </c>
      <c r="F31" s="18" t="s">
        <v>116</v>
      </c>
      <c r="G31" s="69">
        <v>0</v>
      </c>
    </row>
    <row r="32" spans="1:7" x14ac:dyDescent="0.4">
      <c r="B32" s="18"/>
      <c r="C32" s="71"/>
      <c r="D32" s="65"/>
      <c r="E32" s="71"/>
      <c r="F32" s="18"/>
      <c r="G32" s="69"/>
    </row>
    <row r="33" spans="6:6" x14ac:dyDescent="0.4">
      <c r="F33" s="6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C3" sqref="C3"/>
    </sheetView>
  </sheetViews>
  <sheetFormatPr defaultColWidth="9" defaultRowHeight="13.2" x14ac:dyDescent="0.4"/>
  <cols>
    <col min="1" max="1" width="16" style="29" bestFit="1" customWidth="1"/>
    <col min="2" max="2" width="66.3984375" style="21" customWidth="1"/>
    <col min="3" max="16384" width="9" style="21"/>
  </cols>
  <sheetData>
    <row r="1" spans="1:2" x14ac:dyDescent="0.4">
      <c r="A1" s="20" t="s">
        <v>83</v>
      </c>
      <c r="B1" s="20" t="s">
        <v>84</v>
      </c>
    </row>
    <row r="2" spans="1:2" x14ac:dyDescent="0.4">
      <c r="A2" s="105" t="s">
        <v>117</v>
      </c>
      <c r="B2" s="32" t="s">
        <v>118</v>
      </c>
    </row>
    <row r="3" spans="1:2" x14ac:dyDescent="0.4">
      <c r="A3" s="22"/>
      <c r="B3" s="23"/>
    </row>
    <row r="4" spans="1:2" x14ac:dyDescent="0.4">
      <c r="A4" s="24"/>
      <c r="B4" s="25"/>
    </row>
    <row r="5" spans="1:2" x14ac:dyDescent="0.4">
      <c r="A5" s="24"/>
      <c r="B5" s="25"/>
    </row>
    <row r="6" spans="1:2" x14ac:dyDescent="0.4">
      <c r="A6" s="24"/>
      <c r="B6" s="25"/>
    </row>
    <row r="7" spans="1:2" x14ac:dyDescent="0.4">
      <c r="A7" s="24"/>
      <c r="B7" s="25"/>
    </row>
    <row r="8" spans="1:2" x14ac:dyDescent="0.4">
      <c r="A8" s="24"/>
      <c r="B8" s="25"/>
    </row>
    <row r="9" spans="1:2" x14ac:dyDescent="0.4">
      <c r="A9" s="26"/>
      <c r="B9" s="27"/>
    </row>
    <row r="10" spans="1:2" x14ac:dyDescent="0.4">
      <c r="A10" s="26"/>
      <c r="B10" s="27"/>
    </row>
    <row r="11" spans="1:2" x14ac:dyDescent="0.4">
      <c r="A11" s="24"/>
      <c r="B11" s="25"/>
    </row>
    <row r="12" spans="1:2" x14ac:dyDescent="0.4">
      <c r="A12" s="24"/>
      <c r="B12" s="25"/>
    </row>
    <row r="13" spans="1:2" x14ac:dyDescent="0.4">
      <c r="A13" s="28"/>
      <c r="B13" s="23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2025-09-30T11:07:04Z</dcterms:modified>
  <cp:category/>
  <cp:contentStatus/>
</cp:coreProperties>
</file>